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drawings/drawing2.xml" ContentType="application/vnd.openxmlformats-officedocument.drawing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am.migliore.meyer\Documents\Temp\"/>
    </mc:Choice>
  </mc:AlternateContent>
  <bookViews>
    <workbookView xWindow="0" yWindow="0" windowWidth="23040" windowHeight="9408"/>
  </bookViews>
  <sheets>
    <sheet name="Indirect Effects Matrix" sheetId="2" r:id="rId1"/>
    <sheet name="LUSA Matrix" sheetId="3" r:id="rId2"/>
    <sheet name="Cumulative Effects Natural" sheetId="4" r:id="rId3"/>
    <sheet name="Cumulative Effects Human" sheetId="5" r:id="rId4"/>
  </sheets>
  <definedNames>
    <definedName name="_xlnm.Print_Area" localSheetId="3">'Cumulative Effects Human'!$B$2:$F$11</definedName>
    <definedName name="_xlnm.Print_Area" localSheetId="2">'Cumulative Effects Natural'!$B$2:$I$11</definedName>
    <definedName name="_xlnm.Print_Area" localSheetId="0">'Indirect Effects Matrix'!$B$2:$M$11</definedName>
    <definedName name="_xlnm.Print_Area" localSheetId="1">'LUSA Matrix'!$B$2:$J$11</definedName>
    <definedName name="Z_00A9ACAB_CBF9_417A_ADF1_9B826D40D762_.wvu.PrintArea" localSheetId="0" hidden="1">'Indirect Effects Matrix'!$B$2:$P$10</definedName>
    <definedName name="Z_03D55098_D287_4D80_8821_0B7C598C81B3_.wvu.PrintArea" localSheetId="0" hidden="1">'Indirect Effects Matrix'!$B$2:$P$10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5" l="1"/>
  <c r="D21" i="5"/>
  <c r="C21" i="5"/>
  <c r="E20" i="5"/>
  <c r="D20" i="5"/>
  <c r="C20" i="5"/>
  <c r="E19" i="5"/>
  <c r="D19" i="5"/>
  <c r="C19" i="5"/>
  <c r="E18" i="5"/>
  <c r="E16" i="5" s="1"/>
  <c r="D18" i="5"/>
  <c r="D16" i="5" s="1"/>
  <c r="C18" i="5"/>
  <c r="C16" i="5" s="1"/>
  <c r="F16" i="5" s="1"/>
  <c r="E17" i="5"/>
  <c r="D17" i="5"/>
  <c r="C17" i="5"/>
  <c r="H21" i="4"/>
  <c r="G21" i="4"/>
  <c r="F21" i="4"/>
  <c r="E21" i="4"/>
  <c r="D21" i="4"/>
  <c r="C21" i="4"/>
  <c r="H20" i="4"/>
  <c r="G20" i="4"/>
  <c r="F20" i="4"/>
  <c r="E20" i="4"/>
  <c r="D20" i="4"/>
  <c r="C20" i="4"/>
  <c r="H19" i="4"/>
  <c r="G19" i="4"/>
  <c r="F19" i="4"/>
  <c r="E19" i="4"/>
  <c r="D19" i="4"/>
  <c r="C19" i="4"/>
  <c r="H18" i="4"/>
  <c r="G18" i="4"/>
  <c r="F18" i="4"/>
  <c r="E18" i="4"/>
  <c r="E16" i="4" s="1"/>
  <c r="D18" i="4"/>
  <c r="C18" i="4"/>
  <c r="H17" i="4"/>
  <c r="H16" i="4" s="1"/>
  <c r="G17" i="4"/>
  <c r="G16" i="4" s="1"/>
  <c r="F17" i="4"/>
  <c r="E17" i="4"/>
  <c r="D17" i="4"/>
  <c r="D16" i="4" s="1"/>
  <c r="C17" i="4"/>
  <c r="C16" i="4" s="1"/>
  <c r="I16" i="4" s="1"/>
  <c r="F16" i="4"/>
  <c r="H9" i="5" l="1"/>
  <c r="F9" i="5" s="1"/>
  <c r="H7" i="5"/>
  <c r="F7" i="5" s="1"/>
  <c r="H10" i="5"/>
  <c r="F10" i="5" s="1"/>
  <c r="H8" i="5"/>
  <c r="F8" i="5" s="1"/>
  <c r="H6" i="5"/>
  <c r="F6" i="5" s="1"/>
  <c r="K10" i="4"/>
  <c r="I10" i="4" s="1"/>
  <c r="K8" i="4"/>
  <c r="I8" i="4" s="1"/>
  <c r="K9" i="4"/>
  <c r="I9" i="4" s="1"/>
  <c r="K7" i="4"/>
  <c r="I7" i="4" s="1"/>
  <c r="K6" i="4"/>
  <c r="I6" i="4" s="1"/>
  <c r="H32" i="3" l="1"/>
  <c r="G32" i="3"/>
  <c r="F32" i="3"/>
  <c r="E32" i="3"/>
  <c r="D32" i="3"/>
  <c r="C32" i="3"/>
  <c r="H31" i="3"/>
  <c r="G31" i="3"/>
  <c r="F31" i="3"/>
  <c r="E31" i="3"/>
  <c r="D31" i="3"/>
  <c r="C31" i="3"/>
  <c r="H30" i="3"/>
  <c r="G30" i="3"/>
  <c r="F30" i="3"/>
  <c r="E30" i="3"/>
  <c r="D30" i="3"/>
  <c r="C30" i="3"/>
  <c r="H29" i="3"/>
  <c r="G29" i="3"/>
  <c r="F29" i="3"/>
  <c r="F27" i="3" s="1"/>
  <c r="E29" i="3"/>
  <c r="D29" i="3"/>
  <c r="C29" i="3"/>
  <c r="H28" i="3"/>
  <c r="H27" i="3" s="1"/>
  <c r="G28" i="3"/>
  <c r="F28" i="3"/>
  <c r="E28" i="3"/>
  <c r="D28" i="3"/>
  <c r="D27" i="3" s="1"/>
  <c r="C28" i="3"/>
  <c r="G27" i="3"/>
  <c r="E27" i="3"/>
  <c r="H21" i="3"/>
  <c r="H22" i="3" s="1"/>
  <c r="G21" i="3"/>
  <c r="G22" i="3" s="1"/>
  <c r="F21" i="3"/>
  <c r="F22" i="3" s="1"/>
  <c r="E21" i="3"/>
  <c r="D21" i="3"/>
  <c r="D22" i="3" s="1"/>
  <c r="C21" i="3"/>
  <c r="H20" i="3"/>
  <c r="H23" i="3" s="1"/>
  <c r="H24" i="3" s="1"/>
  <c r="H19" i="3" s="1"/>
  <c r="H16" i="3" s="1"/>
  <c r="G20" i="3"/>
  <c r="F20" i="3"/>
  <c r="F23" i="3" s="1"/>
  <c r="E20" i="3"/>
  <c r="E23" i="3" s="1"/>
  <c r="D20" i="3"/>
  <c r="D23" i="3" s="1"/>
  <c r="D24" i="3" s="1"/>
  <c r="D19" i="3" s="1"/>
  <c r="D16" i="3" s="1"/>
  <c r="C20" i="3"/>
  <c r="C27" i="3" l="1"/>
  <c r="I27" i="3" s="1"/>
  <c r="C23" i="3"/>
  <c r="E24" i="3"/>
  <c r="E19" i="3" s="1"/>
  <c r="E16" i="3" s="1"/>
  <c r="F24" i="3"/>
  <c r="F19" i="3" s="1"/>
  <c r="F16" i="3" s="1"/>
  <c r="E22" i="3"/>
  <c r="G23" i="3"/>
  <c r="G24" i="3" s="1"/>
  <c r="G19" i="3" s="1"/>
  <c r="G16" i="3" s="1"/>
  <c r="C22" i="3"/>
  <c r="C24" i="3" l="1"/>
  <c r="C19" i="3" s="1"/>
  <c r="C16" i="3" s="1"/>
  <c r="I16" i="3" s="1"/>
  <c r="I19" i="3" l="1"/>
  <c r="L9" i="3"/>
  <c r="I9" i="3" s="1"/>
  <c r="L7" i="3"/>
  <c r="I7" i="3" s="1"/>
  <c r="L5" i="3"/>
  <c r="I5" i="3" s="1"/>
  <c r="L8" i="3"/>
  <c r="I8" i="3" s="1"/>
  <c r="L6" i="3"/>
  <c r="I6" i="3" s="1"/>
  <c r="K20" i="2" l="1"/>
  <c r="J20" i="2"/>
  <c r="I20" i="2"/>
  <c r="H20" i="2"/>
  <c r="G20" i="2"/>
  <c r="F20" i="2"/>
  <c r="E20" i="2"/>
  <c r="D20" i="2"/>
  <c r="C20" i="2"/>
  <c r="K19" i="2"/>
  <c r="J19" i="2"/>
  <c r="I19" i="2"/>
  <c r="H19" i="2"/>
  <c r="G19" i="2"/>
  <c r="F19" i="2"/>
  <c r="E19" i="2"/>
  <c r="D19" i="2"/>
  <c r="C19" i="2"/>
  <c r="K18" i="2"/>
  <c r="J18" i="2"/>
  <c r="I18" i="2"/>
  <c r="H18" i="2"/>
  <c r="G18" i="2"/>
  <c r="F18" i="2"/>
  <c r="E18" i="2"/>
  <c r="D18" i="2"/>
  <c r="C18" i="2"/>
  <c r="K17" i="2"/>
  <c r="K15" i="2" s="1"/>
  <c r="J17" i="2"/>
  <c r="I17" i="2"/>
  <c r="H17" i="2"/>
  <c r="G17" i="2"/>
  <c r="G15" i="2" s="1"/>
  <c r="F17" i="2"/>
  <c r="E17" i="2"/>
  <c r="D17" i="2"/>
  <c r="C17" i="2"/>
  <c r="C15" i="2" s="1"/>
  <c r="K16" i="2"/>
  <c r="J16" i="2"/>
  <c r="I16" i="2"/>
  <c r="I15" i="2" s="1"/>
  <c r="H16" i="2"/>
  <c r="H15" i="2" s="1"/>
  <c r="G16" i="2"/>
  <c r="F16" i="2"/>
  <c r="E16" i="2"/>
  <c r="E15" i="2" s="1"/>
  <c r="D16" i="2"/>
  <c r="D15" i="2" s="1"/>
  <c r="C16" i="2"/>
  <c r="J15" i="2"/>
  <c r="F15" i="2"/>
  <c r="L15" i="2" l="1"/>
  <c r="O8" i="2" l="1"/>
  <c r="L8" i="2" s="1"/>
  <c r="O6" i="2"/>
  <c r="L6" i="2" s="1"/>
  <c r="O9" i="2"/>
  <c r="L9" i="2" s="1"/>
  <c r="O7" i="2"/>
  <c r="L7" i="2" s="1"/>
  <c r="O5" i="2"/>
  <c r="L5" i="2" s="1"/>
</calcChain>
</file>

<file path=xl/sharedStrings.xml><?xml version="1.0" encoding="utf-8"?>
<sst xmlns="http://schemas.openxmlformats.org/spreadsheetml/2006/main" count="149" uniqueCount="82">
  <si>
    <r>
      <t>Indirect Effects Matrix -</t>
    </r>
    <r>
      <rPr>
        <b/>
        <sz val="16"/>
        <color rgb="FFFF0000"/>
        <rFont val="Arial"/>
        <family val="2"/>
      </rPr>
      <t xml:space="preserve"> TIP # - Project Name</t>
    </r>
  </si>
  <si>
    <t>Rating</t>
  </si>
  <si>
    <t>Scope of Project</t>
  </si>
  <si>
    <t>Travel Time Savings</t>
  </si>
  <si>
    <t>Forecasted Population Growth</t>
  </si>
  <si>
    <t>Forecasted Employment Growth</t>
  </si>
  <si>
    <t>Available Land</t>
  </si>
  <si>
    <t>Water/Sewer Availability</t>
  </si>
  <si>
    <t xml:space="preserve">Market for Development </t>
  </si>
  <si>
    <t>Public Policy</t>
  </si>
  <si>
    <t xml:space="preserve">Notable Natural Environmental Features </t>
  </si>
  <si>
    <t>Result</t>
  </si>
  <si>
    <t>More Concern</t>
  </si>
  <si>
    <t>High</t>
  </si>
  <si>
    <t>&gt; 10 minute travel time savings</t>
  </si>
  <si>
    <t>&gt; 3% annualized population growth</t>
  </si>
  <si>
    <t>&gt; 3% annualized employment growth</t>
  </si>
  <si>
    <t>40% or greater of available land</t>
  </si>
  <si>
    <t>Services available
(80 - 100% of FLUSA served)</t>
  </si>
  <si>
    <t>Development Activity Abundant</t>
  </si>
  <si>
    <t>Less stringent; no growth management</t>
  </si>
  <si>
    <t>Notable Feature(s): Abundant / More Sensitive</t>
  </si>
  <si>
    <t>Total</t>
  </si>
  <si>
    <t>Range</t>
  </si>
  <si>
    <t>Land Use Scenario Assessment Required</t>
  </si>
  <si>
    <t>to</t>
  </si>
  <si>
    <t>Medium-High</t>
  </si>
  <si>
    <t>Medium</t>
  </si>
  <si>
    <t>Coordinate with CS</t>
  </si>
  <si>
    <t>Medium-Low</t>
  </si>
  <si>
    <t>Low</t>
  </si>
  <si>
    <t>Less Concern</t>
  </si>
  <si>
    <t>No travel time savings</t>
  </si>
  <si>
    <t>No population growth or decline</t>
  </si>
  <si>
    <t>No employment growth or decline</t>
  </si>
  <si>
    <t>0 - 9% of available land</t>
  </si>
  <si>
    <t>Limited or no service available now or in future (0 - 20% of FLUSA served)</t>
  </si>
  <si>
    <t>No Development Activity</t>
  </si>
  <si>
    <t>More stringent; growth management</t>
  </si>
  <si>
    <t>Notable Feature(s): Minimal / Less Sensitive</t>
  </si>
  <si>
    <t xml:space="preserve"> </t>
  </si>
  <si>
    <t>*Refer to ICE Guidance Document for rating descriptions</t>
  </si>
  <si>
    <t>Level of Concern Scoring Matrix</t>
  </si>
  <si>
    <r>
      <t xml:space="preserve">Land Use Scenario Assessment Matrix - </t>
    </r>
    <r>
      <rPr>
        <b/>
        <sz val="16"/>
        <color rgb="FFFF0000"/>
        <rFont val="Arial"/>
        <family val="2"/>
      </rPr>
      <t>TIP # - Project Name - Project Alternative:</t>
    </r>
  </si>
  <si>
    <t>Scope of
Development</t>
  </si>
  <si>
    <t>Development
Intensity</t>
  </si>
  <si>
    <t>Future Shift of Regional Population Growth</t>
  </si>
  <si>
    <t>Future Shift of Regional Employment Growth</t>
  </si>
  <si>
    <t>Pressure for Land Development Outside Regulated Areas</t>
  </si>
  <si>
    <t>Planned / Managed Land Use and Impacts</t>
  </si>
  <si>
    <t>40% or Greater Change in Developed Land within the PDAs</t>
  </si>
  <si>
    <t>Higher Development Intensities Anticipated</t>
  </si>
  <si>
    <t>Strong Attraction of Development in the PDAs</t>
  </si>
  <si>
    <t>Strong Attraction of Development in this Area</t>
  </si>
  <si>
    <t>All PDAs are Outside a Regulated Area</t>
  </si>
  <si>
    <t xml:space="preserve">Land Development and Stormwater Management Goals Not Set </t>
  </si>
  <si>
    <t>Indirect and Cumulative Effects Summary Required</t>
  </si>
  <si>
    <t>0-9% Change in Developed Land within the PDAs</t>
  </si>
  <si>
    <t>No Current or Proposed Development Anticipated</t>
  </si>
  <si>
    <t>No Population Shift Likely</t>
  </si>
  <si>
    <t>No Employment Shift Likely</t>
  </si>
  <si>
    <t>All PDAs are Inside a Regulated Area</t>
  </si>
  <si>
    <t>Land Development, Stormwater Management Goals, and Growth Management Provisions in Place</t>
  </si>
  <si>
    <t>*Refer to LUSA Guidance Document for rating descriptions</t>
  </si>
  <si>
    <t>Composite Score</t>
  </si>
  <si>
    <t>Divergence Scoring Matrix</t>
  </si>
  <si>
    <t>Build Position</t>
  </si>
  <si>
    <t>No-Build Position</t>
  </si>
  <si>
    <t>Distance</t>
  </si>
  <si>
    <r>
      <t xml:space="preserve">Cumulative Effects Matrix - Natural Environment - </t>
    </r>
    <r>
      <rPr>
        <b/>
        <sz val="16"/>
        <color rgb="FFFF0000"/>
        <rFont val="Arial"/>
        <family val="2"/>
      </rPr>
      <t>TIP # - Project Name</t>
    </r>
  </si>
  <si>
    <t>Notable Water Quality Features</t>
  </si>
  <si>
    <t>Notable Natural Habitat Features</t>
  </si>
  <si>
    <t>Unique Resources  Not Protected / Recognized</t>
  </si>
  <si>
    <t>Past Actions</t>
  </si>
  <si>
    <t>Current Activities</t>
  </si>
  <si>
    <t>Future Development</t>
  </si>
  <si>
    <t>Medium - High</t>
  </si>
  <si>
    <t>Medium - Low</t>
  </si>
  <si>
    <t>Features Incorporated in Local Planning and Protection</t>
  </si>
  <si>
    <r>
      <t xml:space="preserve">Cumulative Effects Matrix - Human Environment - </t>
    </r>
    <r>
      <rPr>
        <b/>
        <sz val="16"/>
        <color rgb="FFFF0000"/>
        <rFont val="Arial"/>
        <family val="2"/>
      </rPr>
      <t>TIP # - Project Name</t>
    </r>
  </si>
  <si>
    <t>Notable Community Features</t>
  </si>
  <si>
    <t>Build rated higher than No-Build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</si>
</sst>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\X;_(* \(#,##0.00\);_(* &quot;-&quot;??_);_(@_)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b/>
      <sz val="16"/>
      <name val="Arial"/>
      <family val="2"/>
    </font>
    <font>
      <b/>
      <sz val="16"/>
      <color rgb="FFFF0000"/>
      <name val="Arial"/>
      <family val="2"/>
    </font>
    <font>
      <b/>
      <sz val="16"/>
      <name val="Times New Roman"/>
      <family val="1"/>
    </font>
    <font>
      <b/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20"/>
      <color indexed="12"/>
      <name val="Times New Roman"/>
      <family val="1"/>
    </font>
    <font>
      <sz val="12"/>
      <name val="Times New Roman"/>
      <family val="1"/>
    </font>
    <font>
      <b/>
      <sz val="16"/>
      <color indexed="14"/>
      <name val="Times New Roman"/>
      <family val="1"/>
    </font>
    <font>
      <b/>
      <sz val="16"/>
      <color indexed="57"/>
      <name val="Times New Roman"/>
      <family val="1"/>
    </font>
    <font>
      <b/>
      <sz val="20"/>
      <color indexed="12"/>
      <name val="Arial"/>
      <family val="2"/>
    </font>
    <font>
      <b/>
      <sz val="16"/>
      <color indexed="14"/>
      <name val="Arial"/>
      <family val="2"/>
    </font>
    <font>
      <b/>
      <sz val="16"/>
      <color indexed="57"/>
      <name val="Arial"/>
      <family val="2"/>
    </font>
    <font>
      <b/>
      <sz val="12"/>
      <color indexed="14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1E798E"/>
        <bgColor indexed="64"/>
      </patternFill>
    </fill>
    <fill>
      <patternFill patternType="solid">
        <fgColor rgb="FF279CB7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9EBE5"/>
        <bgColor indexed="64"/>
      </patternFill>
    </fill>
    <fill>
      <patternFill patternType="solid">
        <fgColor rgb="FFBEDCD2"/>
        <bgColor indexed="64"/>
      </patternFill>
    </fill>
    <fill>
      <patternFill patternType="solid">
        <fgColor rgb="FF76933C"/>
        <bgColor indexed="64"/>
      </patternFill>
    </fill>
    <fill>
      <patternFill patternType="solid">
        <fgColor rgb="FFC4D79B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0" fillId="0" borderId="0"/>
  </cellStyleXfs>
  <cellXfs count="182">
    <xf numFmtId="0" fontId="0" fillId="0" borderId="0" xfId="0"/>
    <xf numFmtId="0" fontId="2" fillId="0" borderId="0" xfId="1"/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2" fillId="0" borderId="2" xfId="1" applyBorder="1" applyAlignment="1">
      <alignment horizontal="center"/>
    </xf>
    <xf numFmtId="0" fontId="2" fillId="0" borderId="3" xfId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6" fillId="0" borderId="0" xfId="1" applyFont="1" applyBorder="1" applyAlignment="1"/>
    <xf numFmtId="0" fontId="2" fillId="0" borderId="0" xfId="1" applyBorder="1"/>
    <xf numFmtId="0" fontId="7" fillId="2" borderId="8" xfId="1" applyFont="1" applyFill="1" applyBorder="1" applyAlignment="1">
      <alignment horizontal="center" wrapText="1"/>
    </xf>
    <xf numFmtId="0" fontId="7" fillId="3" borderId="8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7" fillId="0" borderId="13" xfId="1" applyFont="1" applyBorder="1" applyAlignment="1">
      <alignment horizontal="center" wrapText="1"/>
    </xf>
    <xf numFmtId="0" fontId="9" fillId="0" borderId="13" xfId="1" applyFont="1" applyBorder="1"/>
    <xf numFmtId="0" fontId="9" fillId="0" borderId="0" xfId="1" applyFont="1" applyBorder="1"/>
    <xf numFmtId="0" fontId="9" fillId="0" borderId="7" xfId="1" applyFont="1" applyBorder="1"/>
    <xf numFmtId="0" fontId="3" fillId="0" borderId="0" xfId="2" applyFont="1" applyFill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 wrapText="1"/>
    </xf>
    <xf numFmtId="164" fontId="11" fillId="5" borderId="14" xfId="1" applyNumberFormat="1" applyFont="1" applyFill="1" applyBorder="1" applyAlignment="1">
      <alignment horizontal="center" vertical="center"/>
    </xf>
    <xf numFmtId="164" fontId="11" fillId="5" borderId="16" xfId="1" applyNumberFormat="1" applyFont="1" applyFill="1" applyBorder="1" applyAlignment="1">
      <alignment horizontal="center" vertical="center"/>
    </xf>
    <xf numFmtId="164" fontId="11" fillId="5" borderId="17" xfId="1" applyNumberFormat="1" applyFont="1" applyFill="1" applyBorder="1" applyAlignment="1">
      <alignment horizontal="center" vertical="center"/>
    </xf>
    <xf numFmtId="0" fontId="3" fillId="6" borderId="13" xfId="1" applyFont="1" applyFill="1" applyBorder="1" applyAlignment="1">
      <alignment horizontal="center" vertical="center" wrapText="1"/>
    </xf>
    <xf numFmtId="0" fontId="3" fillId="6" borderId="14" xfId="1" applyFont="1" applyFill="1" applyBorder="1" applyAlignment="1">
      <alignment horizontal="center" vertical="center" wrapText="1"/>
    </xf>
    <xf numFmtId="0" fontId="3" fillId="0" borderId="7" xfId="1" applyFont="1" applyBorder="1" applyAlignment="1">
      <alignment horizontal="center" wrapText="1"/>
    </xf>
    <xf numFmtId="164" fontId="10" fillId="0" borderId="0" xfId="2" applyNumberFormat="1" applyFont="1" applyBorder="1" applyAlignment="1">
      <alignment horizontal="center" vertical="center"/>
    </xf>
    <xf numFmtId="1" fontId="10" fillId="0" borderId="0" xfId="2" quotePrefix="1" applyNumberFormat="1" applyFont="1" applyBorder="1" applyAlignment="1">
      <alignment horizontal="center"/>
    </xf>
    <xf numFmtId="1" fontId="10" fillId="0" borderId="0" xfId="2" applyNumberFormat="1" applyFont="1"/>
    <xf numFmtId="1" fontId="10" fillId="0" borderId="0" xfId="2" applyNumberFormat="1" applyFont="1" applyAlignment="1">
      <alignment horizontal="center"/>
    </xf>
    <xf numFmtId="1" fontId="2" fillId="0" borderId="0" xfId="1" applyNumberFormat="1"/>
    <xf numFmtId="1" fontId="10" fillId="0" borderId="0" xfId="1" quotePrefix="1" applyNumberFormat="1" applyFont="1" applyAlignment="1">
      <alignment horizontal="center"/>
    </xf>
    <xf numFmtId="0" fontId="3" fillId="6" borderId="14" xfId="1" applyFont="1" applyFill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wrapText="1"/>
    </xf>
    <xf numFmtId="0" fontId="7" fillId="0" borderId="18" xfId="1" applyFont="1" applyBorder="1" applyAlignment="1">
      <alignment horizontal="center" vertical="top" wrapText="1"/>
    </xf>
    <xf numFmtId="0" fontId="8" fillId="4" borderId="19" xfId="1" applyFont="1" applyFill="1" applyBorder="1" applyAlignment="1">
      <alignment horizontal="center" vertical="center" wrapText="1"/>
    </xf>
    <xf numFmtId="0" fontId="8" fillId="4" borderId="20" xfId="1" applyFont="1" applyFill="1" applyBorder="1" applyAlignment="1">
      <alignment horizontal="center" vertical="center" wrapText="1"/>
    </xf>
    <xf numFmtId="0" fontId="8" fillId="4" borderId="21" xfId="1" applyFont="1" applyFill="1" applyBorder="1" applyAlignment="1">
      <alignment horizontal="center" vertical="center" wrapText="1"/>
    </xf>
    <xf numFmtId="0" fontId="9" fillId="0" borderId="18" xfId="1" applyFont="1" applyBorder="1"/>
    <xf numFmtId="0" fontId="2" fillId="0" borderId="0" xfId="1" applyAlignment="1">
      <alignment horizontal="center"/>
    </xf>
    <xf numFmtId="0" fontId="12" fillId="0" borderId="0" xfId="1" applyFont="1" applyBorder="1" applyAlignment="1">
      <alignment horizontal="center" vertical="center"/>
    </xf>
    <xf numFmtId="0" fontId="8" fillId="0" borderId="2" xfId="1" applyFont="1" applyFill="1" applyBorder="1" applyAlignment="1">
      <alignment horizontal="left" vertical="center"/>
    </xf>
    <xf numFmtId="0" fontId="13" fillId="0" borderId="0" xfId="1" applyFont="1" applyBorder="1" applyAlignment="1">
      <alignment horizontal="center"/>
    </xf>
    <xf numFmtId="0" fontId="13" fillId="0" borderId="7" xfId="1" applyFont="1" applyBorder="1" applyAlignment="1">
      <alignment horizontal="center"/>
    </xf>
    <xf numFmtId="0" fontId="12" fillId="0" borderId="22" xfId="1" applyFont="1" applyBorder="1" applyAlignment="1">
      <alignment horizontal="center" vertical="center"/>
    </xf>
    <xf numFmtId="0" fontId="13" fillId="0" borderId="22" xfId="1" applyFont="1" applyBorder="1" applyAlignment="1">
      <alignment horizontal="center"/>
    </xf>
    <xf numFmtId="0" fontId="2" fillId="0" borderId="22" xfId="1" applyBorder="1" applyAlignment="1">
      <alignment horizontal="center"/>
    </xf>
    <xf numFmtId="0" fontId="14" fillId="0" borderId="22" xfId="1" applyFont="1" applyBorder="1" applyAlignment="1">
      <alignment horizontal="center" vertical="center"/>
    </xf>
    <xf numFmtId="0" fontId="15" fillId="0" borderId="22" xfId="1" applyFont="1" applyBorder="1" applyAlignment="1">
      <alignment horizontal="center" vertical="center"/>
    </xf>
    <xf numFmtId="0" fontId="13" fillId="0" borderId="23" xfId="1" applyFont="1" applyBorder="1" applyAlignment="1">
      <alignment horizontal="center"/>
    </xf>
    <xf numFmtId="0" fontId="10" fillId="0" borderId="0" xfId="1" applyFont="1"/>
    <xf numFmtId="0" fontId="16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/>
    </xf>
    <xf numFmtId="0" fontId="10" fillId="0" borderId="0" xfId="1" applyFont="1" applyBorder="1" applyAlignment="1">
      <alignment horizontal="center"/>
    </xf>
    <xf numFmtId="0" fontId="17" fillId="0" borderId="0" xfId="1" applyFont="1" applyBorder="1" applyAlignment="1">
      <alignment horizontal="center" vertical="center"/>
    </xf>
    <xf numFmtId="0" fontId="18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/>
    </xf>
    <xf numFmtId="0" fontId="3" fillId="0" borderId="0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10" fillId="2" borderId="0" xfId="1" applyFont="1" applyFill="1" applyBorder="1" applyAlignment="1">
      <alignment horizontal="center"/>
    </xf>
    <xf numFmtId="0" fontId="10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/>
    <xf numFmtId="0" fontId="19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20" fillId="0" borderId="0" xfId="1" applyFont="1" applyAlignment="1"/>
    <xf numFmtId="0" fontId="2" fillId="0" borderId="24" xfId="1" applyBorder="1"/>
    <xf numFmtId="0" fontId="10" fillId="0" borderId="2" xfId="1" applyFont="1" applyBorder="1"/>
    <xf numFmtId="0" fontId="2" fillId="0" borderId="2" xfId="1" applyBorder="1"/>
    <xf numFmtId="0" fontId="10" fillId="0" borderId="3" xfId="1" applyFont="1" applyBorder="1"/>
    <xf numFmtId="0" fontId="2" fillId="0" borderId="6" xfId="1" applyBorder="1"/>
    <xf numFmtId="0" fontId="4" fillId="0" borderId="24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10" fillId="0" borderId="7" xfId="1" applyFont="1" applyBorder="1"/>
    <xf numFmtId="0" fontId="4" fillId="2" borderId="8" xfId="1" applyFont="1" applyFill="1" applyBorder="1" applyAlignment="1">
      <alignment horizontal="center" wrapText="1"/>
    </xf>
    <xf numFmtId="0" fontId="7" fillId="7" borderId="25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/>
    </xf>
    <xf numFmtId="0" fontId="4" fillId="0" borderId="13" xfId="1" applyFont="1" applyBorder="1" applyAlignment="1">
      <alignment horizontal="center" wrapText="1"/>
    </xf>
    <xf numFmtId="0" fontId="9" fillId="8" borderId="14" xfId="1" applyFont="1" applyFill="1" applyBorder="1" applyAlignment="1">
      <alignment horizontal="center" vertical="center" wrapText="1"/>
    </xf>
    <xf numFmtId="0" fontId="9" fillId="8" borderId="26" xfId="1" applyFont="1" applyFill="1" applyBorder="1" applyAlignment="1">
      <alignment horizontal="center" vertical="center" wrapText="1"/>
    </xf>
    <xf numFmtId="0" fontId="21" fillId="0" borderId="13" xfId="1" applyFont="1" applyBorder="1"/>
    <xf numFmtId="0" fontId="2" fillId="0" borderId="27" xfId="1" applyBorder="1"/>
    <xf numFmtId="0" fontId="4" fillId="0" borderId="13" xfId="1" applyFont="1" applyBorder="1" applyAlignment="1">
      <alignment horizontal="center" vertical="center" wrapText="1"/>
    </xf>
    <xf numFmtId="164" fontId="11" fillId="5" borderId="14" xfId="1" applyNumberFormat="1" applyFont="1" applyFill="1" applyBorder="1" applyAlignment="1">
      <alignment horizontal="center" vertical="center" wrapText="1"/>
    </xf>
    <xf numFmtId="0" fontId="7" fillId="6" borderId="13" xfId="1" applyFont="1" applyFill="1" applyBorder="1" applyAlignment="1">
      <alignment horizontal="center" vertical="center" wrapText="1"/>
    </xf>
    <xf numFmtId="0" fontId="3" fillId="6" borderId="28" xfId="1" applyFont="1" applyFill="1" applyBorder="1" applyAlignment="1">
      <alignment horizontal="center" vertical="center" textRotation="180" wrapText="1"/>
    </xf>
    <xf numFmtId="1" fontId="10" fillId="0" borderId="0" xfId="1" applyNumberFormat="1" applyFont="1"/>
    <xf numFmtId="1" fontId="10" fillId="0" borderId="0" xfId="1" quotePrefix="1" applyNumberFormat="1" applyFont="1"/>
    <xf numFmtId="0" fontId="3" fillId="6" borderId="29" xfId="1" applyFont="1" applyFill="1" applyBorder="1" applyAlignment="1">
      <alignment horizontal="center" vertical="center" textRotation="180" wrapText="1"/>
    </xf>
    <xf numFmtId="0" fontId="2" fillId="0" borderId="30" xfId="1" applyBorder="1"/>
    <xf numFmtId="0" fontId="4" fillId="0" borderId="18" xfId="1" applyFont="1" applyBorder="1" applyAlignment="1">
      <alignment horizontal="center" vertical="top" wrapText="1"/>
    </xf>
    <xf numFmtId="0" fontId="9" fillId="8" borderId="19" xfId="1" applyFont="1" applyFill="1" applyBorder="1" applyAlignment="1">
      <alignment horizontal="center" vertical="center" wrapText="1"/>
    </xf>
    <xf numFmtId="0" fontId="9" fillId="8" borderId="31" xfId="1" applyFont="1" applyFill="1" applyBorder="1" applyAlignment="1">
      <alignment horizontal="center" vertical="center" wrapText="1"/>
    </xf>
    <xf numFmtId="0" fontId="21" fillId="0" borderId="18" xfId="1" applyFont="1" applyBorder="1"/>
    <xf numFmtId="0" fontId="10" fillId="0" borderId="0" xfId="1" applyFont="1" applyBorder="1"/>
    <xf numFmtId="0" fontId="8" fillId="0" borderId="2" xfId="1" applyFont="1" applyFill="1" applyBorder="1" applyAlignment="1">
      <alignment vertical="center"/>
    </xf>
    <xf numFmtId="0" fontId="2" fillId="0" borderId="32" xfId="1" applyBorder="1"/>
    <xf numFmtId="0" fontId="10" fillId="0" borderId="22" xfId="1" applyFont="1" applyBorder="1"/>
    <xf numFmtId="0" fontId="10" fillId="0" borderId="23" xfId="1" applyFont="1" applyBorder="1"/>
    <xf numFmtId="0" fontId="10" fillId="0" borderId="0" xfId="1" applyFont="1" applyFill="1"/>
    <xf numFmtId="0" fontId="10" fillId="0" borderId="0" xfId="1" applyFont="1" applyFill="1" applyBorder="1"/>
    <xf numFmtId="0" fontId="3" fillId="9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right" vertical="center" wrapText="1"/>
    </xf>
    <xf numFmtId="0" fontId="3" fillId="3" borderId="0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right"/>
    </xf>
    <xf numFmtId="0" fontId="10" fillId="3" borderId="0" xfId="1" applyFont="1" applyFill="1" applyBorder="1" applyAlignment="1">
      <alignment horizontal="center" vertical="center" wrapText="1"/>
    </xf>
    <xf numFmtId="0" fontId="10" fillId="0" borderId="24" xfId="2" applyFont="1" applyBorder="1"/>
    <xf numFmtId="0" fontId="10" fillId="0" borderId="2" xfId="2" applyFont="1" applyBorder="1"/>
    <xf numFmtId="0" fontId="10" fillId="0" borderId="3" xfId="2" applyFont="1" applyBorder="1"/>
    <xf numFmtId="0" fontId="10" fillId="0" borderId="0" xfId="2" applyFont="1" applyBorder="1"/>
    <xf numFmtId="0" fontId="10" fillId="0" borderId="0" xfId="2" applyFont="1"/>
    <xf numFmtId="0" fontId="10" fillId="0" borderId="6" xfId="2" applyFont="1" applyBorder="1"/>
    <xf numFmtId="0" fontId="4" fillId="0" borderId="4" xfId="2" applyFont="1" applyBorder="1" applyAlignment="1">
      <alignment horizontal="center"/>
    </xf>
    <xf numFmtId="0" fontId="4" fillId="0" borderId="1" xfId="2" applyFont="1" applyBorder="1" applyAlignment="1">
      <alignment horizontal="center"/>
    </xf>
    <xf numFmtId="0" fontId="4" fillId="0" borderId="5" xfId="2" applyFont="1" applyBorder="1" applyAlignment="1">
      <alignment horizontal="center"/>
    </xf>
    <xf numFmtId="0" fontId="4" fillId="0" borderId="7" xfId="2" applyFont="1" applyBorder="1" applyAlignment="1">
      <alignment horizontal="center"/>
    </xf>
    <xf numFmtId="0" fontId="7" fillId="2" borderId="33" xfId="2" applyFont="1" applyFill="1" applyBorder="1" applyAlignment="1">
      <alignment horizontal="center" vertical="center" wrapText="1"/>
    </xf>
    <xf numFmtId="0" fontId="20" fillId="10" borderId="27" xfId="2" applyFont="1" applyFill="1" applyBorder="1" applyAlignment="1">
      <alignment horizontal="center" vertical="center" wrapText="1"/>
    </xf>
    <xf numFmtId="0" fontId="20" fillId="10" borderId="34" xfId="2" applyFont="1" applyFill="1" applyBorder="1" applyAlignment="1">
      <alignment horizontal="center" vertical="center" wrapText="1"/>
    </xf>
    <xf numFmtId="0" fontId="20" fillId="10" borderId="35" xfId="2" applyFont="1" applyFill="1" applyBorder="1" applyAlignment="1">
      <alignment horizontal="center" vertical="center" wrapText="1"/>
    </xf>
    <xf numFmtId="0" fontId="20" fillId="11" borderId="27" xfId="2" applyFont="1" applyFill="1" applyBorder="1" applyAlignment="1">
      <alignment horizontal="center" vertical="center" wrapText="1"/>
    </xf>
    <xf numFmtId="0" fontId="20" fillId="11" borderId="34" xfId="2" applyFont="1" applyFill="1" applyBorder="1" applyAlignment="1">
      <alignment horizontal="center" vertical="center" wrapText="1"/>
    </xf>
    <xf numFmtId="0" fontId="20" fillId="11" borderId="35" xfId="2" applyFont="1" applyFill="1" applyBorder="1" applyAlignment="1">
      <alignment horizontal="center" vertical="center" wrapText="1"/>
    </xf>
    <xf numFmtId="0" fontId="7" fillId="2" borderId="8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 wrapText="1"/>
    </xf>
    <xf numFmtId="0" fontId="7" fillId="0" borderId="36" xfId="2" applyFont="1" applyFill="1" applyBorder="1" applyAlignment="1">
      <alignment horizontal="center" vertical="center" wrapText="1"/>
    </xf>
    <xf numFmtId="0" fontId="22" fillId="8" borderId="37" xfId="2" applyFont="1" applyFill="1" applyBorder="1" applyAlignment="1">
      <alignment horizontal="center" vertical="center" wrapText="1"/>
    </xf>
    <xf numFmtId="0" fontId="22" fillId="8" borderId="26" xfId="2" applyFont="1" applyFill="1" applyBorder="1" applyAlignment="1">
      <alignment horizontal="center" vertical="center" wrapText="1"/>
    </xf>
    <xf numFmtId="0" fontId="22" fillId="8" borderId="17" xfId="2" applyFont="1" applyFill="1" applyBorder="1" applyAlignment="1">
      <alignment horizontal="center" vertical="center" wrapText="1"/>
    </xf>
    <xf numFmtId="0" fontId="7" fillId="0" borderId="36" xfId="2" applyFont="1" applyFill="1" applyBorder="1" applyAlignment="1">
      <alignment horizontal="center" vertical="center"/>
    </xf>
    <xf numFmtId="0" fontId="7" fillId="0" borderId="33" xfId="2" applyFont="1" applyFill="1" applyBorder="1" applyAlignment="1">
      <alignment horizontal="center" vertical="center" wrapText="1"/>
    </xf>
    <xf numFmtId="0" fontId="22" fillId="10" borderId="38" xfId="2" applyFont="1" applyFill="1" applyBorder="1" applyAlignment="1">
      <alignment horizontal="center" vertical="center" wrapText="1"/>
    </xf>
    <xf numFmtId="0" fontId="22" fillId="10" borderId="16" xfId="2" applyFont="1" applyFill="1" applyBorder="1" applyAlignment="1">
      <alignment horizontal="center" vertical="center" wrapText="1"/>
    </xf>
    <xf numFmtId="0" fontId="22" fillId="10" borderId="15" xfId="2" applyFont="1" applyFill="1" applyBorder="1" applyAlignment="1">
      <alignment horizontal="center" vertical="center" wrapText="1"/>
    </xf>
    <xf numFmtId="0" fontId="22" fillId="11" borderId="38" xfId="2" applyFont="1" applyFill="1" applyBorder="1" applyAlignment="1">
      <alignment horizontal="center" vertical="center" wrapText="1"/>
    </xf>
    <xf numFmtId="0" fontId="22" fillId="11" borderId="16" xfId="2" applyFont="1" applyFill="1" applyBorder="1" applyAlignment="1">
      <alignment horizontal="center" vertical="center" wrapText="1"/>
    </xf>
    <xf numFmtId="0" fontId="22" fillId="11" borderId="15" xfId="2" applyFont="1" applyFill="1" applyBorder="1" applyAlignment="1">
      <alignment horizontal="center" vertical="center" wrapText="1"/>
    </xf>
    <xf numFmtId="0" fontId="7" fillId="0" borderId="33" xfId="2" applyFont="1" applyFill="1" applyBorder="1" applyAlignment="1">
      <alignment horizontal="center" vertical="center"/>
    </xf>
    <xf numFmtId="0" fontId="7" fillId="0" borderId="13" xfId="2" applyFont="1" applyFill="1" applyBorder="1" applyAlignment="1">
      <alignment horizontal="center" vertical="center" wrapText="1"/>
    </xf>
    <xf numFmtId="164" fontId="11" fillId="10" borderId="38" xfId="2" applyNumberFormat="1" applyFont="1" applyFill="1" applyBorder="1" applyAlignment="1">
      <alignment horizontal="center" vertical="center"/>
    </xf>
    <xf numFmtId="164" fontId="11" fillId="10" borderId="16" xfId="2" applyNumberFormat="1" applyFont="1" applyFill="1" applyBorder="1" applyAlignment="1">
      <alignment horizontal="center" vertical="center"/>
    </xf>
    <xf numFmtId="164" fontId="11" fillId="10" borderId="15" xfId="2" applyNumberFormat="1" applyFont="1" applyFill="1" applyBorder="1" applyAlignment="1">
      <alignment horizontal="center" vertical="center"/>
    </xf>
    <xf numFmtId="164" fontId="11" fillId="11" borderId="38" xfId="2" applyNumberFormat="1" applyFont="1" applyFill="1" applyBorder="1" applyAlignment="1">
      <alignment horizontal="center" vertical="center"/>
    </xf>
    <xf numFmtId="164" fontId="11" fillId="11" borderId="16" xfId="2" applyNumberFormat="1" applyFont="1" applyFill="1" applyBorder="1" applyAlignment="1">
      <alignment horizontal="center" vertical="center"/>
    </xf>
    <xf numFmtId="164" fontId="11" fillId="11" borderId="15" xfId="2" applyNumberFormat="1" applyFont="1" applyFill="1" applyBorder="1" applyAlignment="1">
      <alignment horizontal="center" vertical="center"/>
    </xf>
    <xf numFmtId="0" fontId="3" fillId="0" borderId="7" xfId="2" applyFont="1" applyFill="1" applyBorder="1" applyAlignment="1">
      <alignment horizontal="center" vertical="center" wrapText="1"/>
    </xf>
    <xf numFmtId="0" fontId="10" fillId="0" borderId="7" xfId="2" applyFont="1" applyBorder="1" applyAlignment="1">
      <alignment horizontal="center" vertical="center" wrapText="1"/>
    </xf>
    <xf numFmtId="0" fontId="10" fillId="0" borderId="0" xfId="2" applyFont="1" applyAlignment="1">
      <alignment horizontal="center"/>
    </xf>
    <xf numFmtId="0" fontId="3" fillId="0" borderId="36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7" fillId="0" borderId="18" xfId="2" applyFont="1" applyFill="1" applyBorder="1" applyAlignment="1">
      <alignment horizontal="center" vertical="center" wrapText="1"/>
    </xf>
    <xf numFmtId="0" fontId="22" fillId="8" borderId="39" xfId="2" applyFont="1" applyFill="1" applyBorder="1" applyAlignment="1">
      <alignment horizontal="center" vertical="center" wrapText="1"/>
    </xf>
    <xf numFmtId="0" fontId="22" fillId="8" borderId="31" xfId="2" applyFont="1" applyFill="1" applyBorder="1" applyAlignment="1">
      <alignment horizontal="center" vertical="center" wrapText="1"/>
    </xf>
    <xf numFmtId="0" fontId="22" fillId="8" borderId="21" xfId="2" applyFont="1" applyFill="1" applyBorder="1" applyAlignment="1">
      <alignment horizontal="center" vertical="center" wrapText="1"/>
    </xf>
    <xf numFmtId="0" fontId="7" fillId="0" borderId="18" xfId="2" applyFont="1" applyFill="1" applyBorder="1" applyAlignment="1">
      <alignment horizontal="center" vertical="center"/>
    </xf>
    <xf numFmtId="0" fontId="9" fillId="0" borderId="7" xfId="2" applyFont="1" applyBorder="1"/>
    <xf numFmtId="0" fontId="23" fillId="0" borderId="0" xfId="0" applyFont="1"/>
    <xf numFmtId="0" fontId="13" fillId="0" borderId="7" xfId="0" applyFont="1" applyBorder="1" applyAlignment="1">
      <alignment horizontal="center"/>
    </xf>
    <xf numFmtId="0" fontId="10" fillId="0" borderId="32" xfId="2" applyFont="1" applyBorder="1"/>
    <xf numFmtId="0" fontId="10" fillId="0" borderId="22" xfId="2" applyFont="1" applyBorder="1"/>
    <xf numFmtId="0" fontId="10" fillId="0" borderId="23" xfId="2" applyFont="1" applyBorder="1"/>
    <xf numFmtId="0" fontId="3" fillId="0" borderId="0" xfId="2" applyFont="1" applyAlignment="1">
      <alignment horizontal="center"/>
    </xf>
    <xf numFmtId="0" fontId="3" fillId="2" borderId="0" xfId="2" applyFont="1" applyFill="1"/>
    <xf numFmtId="0" fontId="10" fillId="2" borderId="0" xfId="2" applyFont="1" applyFill="1" applyBorder="1"/>
    <xf numFmtId="0" fontId="3" fillId="0" borderId="7" xfId="2" applyFont="1" applyBorder="1" applyAlignment="1">
      <alignment horizontal="center" vertical="center" wrapText="1"/>
    </xf>
    <xf numFmtId="0" fontId="3" fillId="0" borderId="36" xfId="2" applyFont="1" applyBorder="1" applyAlignment="1">
      <alignment horizontal="center" vertical="center" wrapText="1"/>
    </xf>
    <xf numFmtId="0" fontId="3" fillId="0" borderId="13" xfId="2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12" borderId="9" xfId="1" applyFont="1" applyFill="1" applyBorder="1" applyAlignment="1">
      <alignment horizontal="center" vertical="center" wrapText="1"/>
    </xf>
    <xf numFmtId="0" fontId="7" fillId="12" borderId="10" xfId="1" applyFont="1" applyFill="1" applyBorder="1" applyAlignment="1">
      <alignment horizontal="center" vertical="center" wrapText="1"/>
    </xf>
    <xf numFmtId="0" fontId="7" fillId="12" borderId="11" xfId="1" applyFont="1" applyFill="1" applyBorder="1" applyAlignment="1">
      <alignment horizontal="center" vertical="center" wrapText="1"/>
    </xf>
    <xf numFmtId="0" fontId="7" fillId="12" borderId="12" xfId="1" applyFont="1" applyFill="1" applyBorder="1" applyAlignment="1">
      <alignment horizontal="center" vertical="center" wrapText="1"/>
    </xf>
    <xf numFmtId="0" fontId="8" fillId="13" borderId="14" xfId="1" applyFont="1" applyFill="1" applyBorder="1" applyAlignment="1">
      <alignment horizontal="center" vertical="center" wrapText="1"/>
    </xf>
    <xf numFmtId="0" fontId="8" fillId="13" borderId="15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483576</xdr:colOff>
      <xdr:row>1</xdr:row>
      <xdr:rowOff>51289</xdr:rowOff>
    </xdr:from>
    <xdr:to>
      <xdr:col>19</xdr:col>
      <xdr:colOff>47625</xdr:colOff>
      <xdr:row>2</xdr:row>
      <xdr:rowOff>321468</xdr:rowOff>
    </xdr:to>
    <xdr:grpSp>
      <xdr:nvGrpSpPr>
        <xdr:cNvPr id="2" name="Group 1"/>
        <xdr:cNvGrpSpPr/>
      </xdr:nvGrpSpPr>
      <xdr:grpSpPr>
        <a:xfrm>
          <a:off x="16843716" y="211309"/>
          <a:ext cx="1811949" cy="651179"/>
          <a:chOff x="11968006" y="228182"/>
          <a:chExt cx="4500823" cy="651179"/>
        </a:xfrm>
      </xdr:grpSpPr>
      <xdr:cxnSp macro="">
        <xdr:nvCxnSpPr>
          <xdr:cNvPr id="3" name="Straight Arrow Connector 2"/>
          <xdr:cNvCxnSpPr/>
        </xdr:nvCxnSpPr>
        <xdr:spPr bwMode="auto">
          <a:xfrm flipH="1">
            <a:off x="11968006" y="557893"/>
            <a:ext cx="1839057" cy="0"/>
          </a:xfrm>
          <a:prstGeom prst="straightConnector1">
            <a:avLst/>
          </a:prstGeom>
          <a:solidFill>
            <a:srgbClr val="090000"/>
          </a:solidFill>
          <a:ln w="38100" cap="flat" cmpd="sng" algn="ctr">
            <a:solidFill>
              <a:schemeClr val="accent1"/>
            </a:solidFill>
            <a:prstDash val="solid"/>
            <a:round/>
            <a:headEnd type="none" w="med" len="med"/>
            <a:tailEnd type="arrow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sp macro="" textlink="">
        <xdr:nvSpPr>
          <xdr:cNvPr id="4" name="TextBox 3"/>
          <xdr:cNvSpPr txBox="1"/>
        </xdr:nvSpPr>
        <xdr:spPr>
          <a:xfrm>
            <a:off x="13770428" y="228182"/>
            <a:ext cx="2698401" cy="651179"/>
          </a:xfrm>
          <a:prstGeom prst="rect">
            <a:avLst/>
          </a:prstGeom>
          <a:solidFill>
            <a:schemeClr val="lt1"/>
          </a:solidFill>
          <a:ln w="38100" cmpd="sng">
            <a:solidFill>
              <a:schemeClr val="accent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Copy &amp;</a:t>
            </a:r>
            <a:r>
              <a:rPr lang="en-US" sz="1100" baseline="0"/>
              <a:t> Paste the table directly into your report.</a:t>
            </a:r>
            <a:endParaRPr lang="en-US" sz="1100"/>
          </a:p>
        </xdr:txBody>
      </xdr:sp>
    </xdr:grpSp>
    <xdr:clientData/>
  </xdr:twoCellAnchor>
  <xdr:twoCellAnchor>
    <xdr:from>
      <xdr:col>13</xdr:col>
      <xdr:colOff>154781</xdr:colOff>
      <xdr:row>13</xdr:row>
      <xdr:rowOff>47624</xdr:rowOff>
    </xdr:from>
    <xdr:to>
      <xdr:col>20</xdr:col>
      <xdr:colOff>321127</xdr:colOff>
      <xdr:row>18</xdr:row>
      <xdr:rowOff>154781</xdr:rowOff>
    </xdr:to>
    <xdr:grpSp>
      <xdr:nvGrpSpPr>
        <xdr:cNvPr id="5" name="Group 4"/>
        <xdr:cNvGrpSpPr/>
      </xdr:nvGrpSpPr>
      <xdr:grpSpPr>
        <a:xfrm>
          <a:off x="16514921" y="7202804"/>
          <a:ext cx="3023846" cy="907257"/>
          <a:chOff x="11968006" y="228181"/>
          <a:chExt cx="3265713" cy="453962"/>
        </a:xfrm>
      </xdr:grpSpPr>
      <xdr:cxnSp macro="">
        <xdr:nvCxnSpPr>
          <xdr:cNvPr id="6" name="Straight Arrow Connector 5"/>
          <xdr:cNvCxnSpPr/>
        </xdr:nvCxnSpPr>
        <xdr:spPr bwMode="auto">
          <a:xfrm flipH="1">
            <a:off x="11968006" y="455162"/>
            <a:ext cx="1839057" cy="0"/>
          </a:xfrm>
          <a:prstGeom prst="straightConnector1">
            <a:avLst/>
          </a:prstGeom>
          <a:solidFill>
            <a:srgbClr val="090000"/>
          </a:solidFill>
          <a:ln w="38100" cap="flat" cmpd="sng" algn="ctr">
            <a:solidFill>
              <a:schemeClr val="accent1"/>
            </a:solidFill>
            <a:prstDash val="solid"/>
            <a:round/>
            <a:headEnd type="none" w="med" len="med"/>
            <a:tailEnd type="arrow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sp macro="" textlink="">
        <xdr:nvSpPr>
          <xdr:cNvPr id="7" name="TextBox 6"/>
          <xdr:cNvSpPr txBox="1"/>
        </xdr:nvSpPr>
        <xdr:spPr>
          <a:xfrm>
            <a:off x="13770428" y="228181"/>
            <a:ext cx="1463291" cy="453962"/>
          </a:xfrm>
          <a:prstGeom prst="rect">
            <a:avLst/>
          </a:prstGeom>
          <a:solidFill>
            <a:schemeClr val="lt1"/>
          </a:solidFill>
          <a:ln w="38100" cmpd="sng">
            <a:solidFill>
              <a:schemeClr val="accent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Scoring Matrix - used to compute</a:t>
            </a:r>
            <a:r>
              <a:rPr lang="en-US" sz="1100" baseline="0"/>
              <a:t> the Result.</a:t>
            </a:r>
          </a:p>
          <a:p>
            <a:r>
              <a:rPr lang="en-US" sz="1100" b="1" baseline="0"/>
              <a:t>DO NOT EDIT.</a:t>
            </a:r>
            <a:endParaRPr lang="en-US" sz="1100" b="1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202407</xdr:colOff>
      <xdr:row>2</xdr:row>
      <xdr:rowOff>47625</xdr:rowOff>
    </xdr:from>
    <xdr:to>
      <xdr:col>16</xdr:col>
      <xdr:colOff>206559</xdr:colOff>
      <xdr:row>2</xdr:row>
      <xdr:rowOff>696849</xdr:rowOff>
    </xdr:to>
    <xdr:grpSp>
      <xdr:nvGrpSpPr>
        <xdr:cNvPr id="2" name="Group 1"/>
        <xdr:cNvGrpSpPr/>
      </xdr:nvGrpSpPr>
      <xdr:grpSpPr>
        <a:xfrm>
          <a:off x="15107127" y="489585"/>
          <a:ext cx="2434932" cy="649224"/>
          <a:chOff x="11465720" y="95249"/>
          <a:chExt cx="2361589" cy="649224"/>
        </a:xfrm>
      </xdr:grpSpPr>
      <xdr:cxnSp macro="">
        <xdr:nvCxnSpPr>
          <xdr:cNvPr id="3" name="Straight Arrow Connector 2"/>
          <xdr:cNvCxnSpPr/>
        </xdr:nvCxnSpPr>
        <xdr:spPr bwMode="auto">
          <a:xfrm flipH="1">
            <a:off x="11465720" y="310661"/>
            <a:ext cx="1204912" cy="0"/>
          </a:xfrm>
          <a:prstGeom prst="straightConnector1">
            <a:avLst/>
          </a:prstGeom>
          <a:solidFill>
            <a:srgbClr val="090000"/>
          </a:solidFill>
          <a:ln w="38100" cap="flat" cmpd="sng" algn="ctr">
            <a:solidFill>
              <a:schemeClr val="accent1"/>
            </a:solidFill>
            <a:prstDash val="solid"/>
            <a:round/>
            <a:headEnd type="none" w="med" len="med"/>
            <a:tailEnd type="arrow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sp macro="" textlink="">
        <xdr:nvSpPr>
          <xdr:cNvPr id="4" name="TextBox 3"/>
          <xdr:cNvSpPr txBox="1"/>
        </xdr:nvSpPr>
        <xdr:spPr>
          <a:xfrm>
            <a:off x="12675165" y="95249"/>
            <a:ext cx="1152144" cy="649224"/>
          </a:xfrm>
          <a:prstGeom prst="rect">
            <a:avLst/>
          </a:prstGeom>
          <a:solidFill>
            <a:schemeClr val="lt1"/>
          </a:solidFill>
          <a:ln w="38100" cmpd="sng">
            <a:solidFill>
              <a:schemeClr val="accent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Copy &amp;</a:t>
            </a:r>
            <a:r>
              <a:rPr lang="en-US" sz="1100" baseline="0"/>
              <a:t> Paste the table directly into your report.</a:t>
            </a:r>
            <a:endParaRPr lang="en-US" sz="1100"/>
          </a:p>
        </xdr:txBody>
      </xdr:sp>
    </xdr:grpSp>
    <xdr:clientData/>
  </xdr:twoCellAnchor>
  <xdr:twoCellAnchor>
    <xdr:from>
      <xdr:col>8</xdr:col>
      <xdr:colOff>1702594</xdr:colOff>
      <xdr:row>18</xdr:row>
      <xdr:rowOff>23813</xdr:rowOff>
    </xdr:from>
    <xdr:to>
      <xdr:col>17</xdr:col>
      <xdr:colOff>190159</xdr:colOff>
      <xdr:row>23</xdr:row>
      <xdr:rowOff>130969</xdr:rowOff>
    </xdr:to>
    <xdr:grpSp>
      <xdr:nvGrpSpPr>
        <xdr:cNvPr id="5" name="Group 4"/>
        <xdr:cNvGrpSpPr/>
      </xdr:nvGrpSpPr>
      <xdr:grpSpPr>
        <a:xfrm>
          <a:off x="14290834" y="8177213"/>
          <a:ext cx="3859665" cy="945356"/>
          <a:chOff x="11968006" y="228181"/>
          <a:chExt cx="3265713" cy="453962"/>
        </a:xfrm>
      </xdr:grpSpPr>
      <xdr:cxnSp macro="">
        <xdr:nvCxnSpPr>
          <xdr:cNvPr id="6" name="Straight Arrow Connector 5"/>
          <xdr:cNvCxnSpPr/>
        </xdr:nvCxnSpPr>
        <xdr:spPr bwMode="auto">
          <a:xfrm flipH="1">
            <a:off x="11968006" y="455162"/>
            <a:ext cx="1839057" cy="0"/>
          </a:xfrm>
          <a:prstGeom prst="straightConnector1">
            <a:avLst/>
          </a:prstGeom>
          <a:solidFill>
            <a:srgbClr val="090000"/>
          </a:solidFill>
          <a:ln w="38100" cap="flat" cmpd="sng" algn="ctr">
            <a:solidFill>
              <a:schemeClr val="accent1"/>
            </a:solidFill>
            <a:prstDash val="solid"/>
            <a:round/>
            <a:headEnd type="none" w="med" len="med"/>
            <a:tailEnd type="arrow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sp macro="" textlink="">
        <xdr:nvSpPr>
          <xdr:cNvPr id="7" name="TextBox 6"/>
          <xdr:cNvSpPr txBox="1"/>
        </xdr:nvSpPr>
        <xdr:spPr>
          <a:xfrm>
            <a:off x="13770428" y="228181"/>
            <a:ext cx="1463291" cy="453962"/>
          </a:xfrm>
          <a:prstGeom prst="rect">
            <a:avLst/>
          </a:prstGeom>
          <a:solidFill>
            <a:schemeClr val="lt1"/>
          </a:solidFill>
          <a:ln w="38100" cmpd="sng">
            <a:solidFill>
              <a:schemeClr val="accent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Scoring Matrix - used to compute</a:t>
            </a:r>
            <a:r>
              <a:rPr lang="en-US" sz="1100" baseline="0"/>
              <a:t> the Result.</a:t>
            </a:r>
          </a:p>
          <a:p>
            <a:r>
              <a:rPr lang="en-US" sz="1100" b="1" baseline="0"/>
              <a:t>DO NOT EDIT.</a:t>
            </a:r>
            <a:endParaRPr lang="en-US" sz="1100" b="1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273845</xdr:colOff>
      <xdr:row>0</xdr:row>
      <xdr:rowOff>95249</xdr:rowOff>
    </xdr:from>
    <xdr:to>
      <xdr:col>15</xdr:col>
      <xdr:colOff>111309</xdr:colOff>
      <xdr:row>2</xdr:row>
      <xdr:rowOff>306323</xdr:rowOff>
    </xdr:to>
    <xdr:grpSp>
      <xdr:nvGrpSpPr>
        <xdr:cNvPr id="2" name="Group 1"/>
        <xdr:cNvGrpSpPr/>
      </xdr:nvGrpSpPr>
      <xdr:grpSpPr>
        <a:xfrm>
          <a:off x="12298205" y="95249"/>
          <a:ext cx="2435884" cy="660654"/>
          <a:chOff x="11465720" y="95249"/>
          <a:chExt cx="2361589" cy="649224"/>
        </a:xfrm>
      </xdr:grpSpPr>
      <xdr:cxnSp macro="">
        <xdr:nvCxnSpPr>
          <xdr:cNvPr id="3" name="Straight Arrow Connector 2"/>
          <xdr:cNvCxnSpPr/>
        </xdr:nvCxnSpPr>
        <xdr:spPr bwMode="auto">
          <a:xfrm flipH="1">
            <a:off x="11465720" y="310661"/>
            <a:ext cx="1204912" cy="0"/>
          </a:xfrm>
          <a:prstGeom prst="straightConnector1">
            <a:avLst/>
          </a:prstGeom>
          <a:solidFill>
            <a:srgbClr val="090000"/>
          </a:solidFill>
          <a:ln w="38100" cap="flat" cmpd="sng" algn="ctr">
            <a:solidFill>
              <a:srgbClr val="478BBD"/>
            </a:solidFill>
            <a:prstDash val="solid"/>
            <a:round/>
            <a:headEnd type="none" w="med" len="med"/>
            <a:tailEnd type="arrow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sp macro="" textlink="">
        <xdr:nvSpPr>
          <xdr:cNvPr id="4" name="TextBox 3"/>
          <xdr:cNvSpPr txBox="1"/>
        </xdr:nvSpPr>
        <xdr:spPr>
          <a:xfrm>
            <a:off x="12675165" y="95249"/>
            <a:ext cx="1152144" cy="649224"/>
          </a:xfrm>
          <a:prstGeom prst="rect">
            <a:avLst/>
          </a:prstGeom>
          <a:solidFill>
            <a:schemeClr val="lt1"/>
          </a:solidFill>
          <a:ln w="38100" cmpd="sng">
            <a:solidFill>
              <a:srgbClr val="478BBD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Copy &amp;</a:t>
            </a:r>
            <a:r>
              <a:rPr lang="en-US" sz="1100" baseline="0"/>
              <a:t> Paste the table directly into your report.</a:t>
            </a:r>
            <a:endParaRPr lang="en-US" sz="1100"/>
          </a:p>
        </xdr:txBody>
      </xdr:sp>
    </xdr:grpSp>
    <xdr:clientData/>
  </xdr:twoCellAnchor>
  <xdr:twoCellAnchor>
    <xdr:from>
      <xdr:col>9</xdr:col>
      <xdr:colOff>19050</xdr:colOff>
      <xdr:row>15</xdr:row>
      <xdr:rowOff>9525</xdr:rowOff>
    </xdr:from>
    <xdr:to>
      <xdr:col>16</xdr:col>
      <xdr:colOff>71096</xdr:colOff>
      <xdr:row>20</xdr:row>
      <xdr:rowOff>140494</xdr:rowOff>
    </xdr:to>
    <xdr:grpSp>
      <xdr:nvGrpSpPr>
        <xdr:cNvPr id="5" name="Group 4"/>
        <xdr:cNvGrpSpPr/>
      </xdr:nvGrpSpPr>
      <xdr:grpSpPr>
        <a:xfrm>
          <a:off x="12043410" y="4909185"/>
          <a:ext cx="3260066" cy="969169"/>
          <a:chOff x="11968006" y="228181"/>
          <a:chExt cx="3265713" cy="453962"/>
        </a:xfrm>
      </xdr:grpSpPr>
      <xdr:cxnSp macro="">
        <xdr:nvCxnSpPr>
          <xdr:cNvPr id="6" name="Straight Arrow Connector 5"/>
          <xdr:cNvCxnSpPr/>
        </xdr:nvCxnSpPr>
        <xdr:spPr bwMode="auto">
          <a:xfrm flipH="1">
            <a:off x="11968006" y="455162"/>
            <a:ext cx="1839057" cy="0"/>
          </a:xfrm>
          <a:prstGeom prst="straightConnector1">
            <a:avLst/>
          </a:prstGeom>
          <a:solidFill>
            <a:srgbClr val="090000"/>
          </a:solidFill>
          <a:ln w="38100" cap="flat" cmpd="sng" algn="ctr">
            <a:solidFill>
              <a:srgbClr val="478BBD"/>
            </a:solidFill>
            <a:prstDash val="solid"/>
            <a:round/>
            <a:headEnd type="none" w="med" len="med"/>
            <a:tailEnd type="arrow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sp macro="" textlink="">
        <xdr:nvSpPr>
          <xdr:cNvPr id="7" name="TextBox 6"/>
          <xdr:cNvSpPr txBox="1"/>
        </xdr:nvSpPr>
        <xdr:spPr>
          <a:xfrm>
            <a:off x="13770428" y="228181"/>
            <a:ext cx="1463291" cy="453962"/>
          </a:xfrm>
          <a:prstGeom prst="rect">
            <a:avLst/>
          </a:prstGeom>
          <a:solidFill>
            <a:schemeClr val="lt1"/>
          </a:solidFill>
          <a:ln w="38100" cmpd="sng">
            <a:solidFill>
              <a:srgbClr val="478BBD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Scoring Matrix - used to compute</a:t>
            </a:r>
            <a:r>
              <a:rPr lang="en-US" sz="1100" baseline="0"/>
              <a:t> the Result.</a:t>
            </a:r>
          </a:p>
          <a:p>
            <a:r>
              <a:rPr lang="en-US" sz="1100" b="1" baseline="0"/>
              <a:t>DO NOT EDIT.</a:t>
            </a:r>
            <a:endParaRPr lang="en-US" sz="1100" b="1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273845</xdr:colOff>
      <xdr:row>1</xdr:row>
      <xdr:rowOff>139211</xdr:rowOff>
    </xdr:from>
    <xdr:to>
      <xdr:col>8</xdr:col>
      <xdr:colOff>154782</xdr:colOff>
      <xdr:row>1</xdr:row>
      <xdr:rowOff>139211</xdr:rowOff>
    </xdr:to>
    <xdr:cxnSp macro="">
      <xdr:nvCxnSpPr>
        <xdr:cNvPr id="2" name="Straight Arrow Connector 1"/>
        <xdr:cNvCxnSpPr/>
      </xdr:nvCxnSpPr>
      <xdr:spPr bwMode="auto">
        <a:xfrm flipH="1">
          <a:off x="8594885" y="314471"/>
          <a:ext cx="1244917" cy="0"/>
        </a:xfrm>
        <a:prstGeom prst="straightConnector1">
          <a:avLst/>
        </a:prstGeom>
        <a:solidFill>
          <a:srgbClr val="090000"/>
        </a:solidFill>
        <a:ln w="38100" cap="flat" cmpd="sng" algn="ctr">
          <a:solidFill>
            <a:srgbClr val="478BBD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8</xdr:col>
      <xdr:colOff>159316</xdr:colOff>
      <xdr:row>0</xdr:row>
      <xdr:rowOff>95249</xdr:rowOff>
    </xdr:from>
    <xdr:to>
      <xdr:col>12</xdr:col>
      <xdr:colOff>114300</xdr:colOff>
      <xdr:row>2</xdr:row>
      <xdr:rowOff>304800</xdr:rowOff>
    </xdr:to>
    <xdr:sp macro="" textlink="">
      <xdr:nvSpPr>
        <xdr:cNvPr id="3" name="TextBox 2"/>
        <xdr:cNvSpPr txBox="1"/>
      </xdr:nvSpPr>
      <xdr:spPr>
        <a:xfrm>
          <a:off x="9844336" y="95249"/>
          <a:ext cx="1189424" cy="659131"/>
        </a:xfrm>
        <a:prstGeom prst="rect">
          <a:avLst/>
        </a:prstGeom>
        <a:solidFill>
          <a:schemeClr val="lt1"/>
        </a:solidFill>
        <a:ln w="38100" cmpd="sng">
          <a:solidFill>
            <a:srgbClr val="478BBD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Copy &amp;</a:t>
          </a:r>
          <a:r>
            <a:rPr lang="en-US" sz="1100" baseline="0"/>
            <a:t> Paste the table directly into your report.</a:t>
          </a:r>
          <a:endParaRPr lang="en-US" sz="1100"/>
        </a:p>
      </xdr:txBody>
    </xdr:sp>
    <xdr:clientData/>
  </xdr:twoCellAnchor>
  <xdr:twoCellAnchor>
    <xdr:from>
      <xdr:col>6</xdr:col>
      <xdr:colOff>0</xdr:colOff>
      <xdr:row>15</xdr:row>
      <xdr:rowOff>0</xdr:rowOff>
    </xdr:from>
    <xdr:to>
      <xdr:col>13</xdr:col>
      <xdr:colOff>52046</xdr:colOff>
      <xdr:row>20</xdr:row>
      <xdr:rowOff>130969</xdr:rowOff>
    </xdr:to>
    <xdr:grpSp>
      <xdr:nvGrpSpPr>
        <xdr:cNvPr id="4" name="Group 3"/>
        <xdr:cNvGrpSpPr/>
      </xdr:nvGrpSpPr>
      <xdr:grpSpPr>
        <a:xfrm>
          <a:off x="8321040" y="4914900"/>
          <a:ext cx="3260066" cy="969169"/>
          <a:chOff x="11968006" y="228181"/>
          <a:chExt cx="3265713" cy="453962"/>
        </a:xfrm>
      </xdr:grpSpPr>
      <xdr:cxnSp macro="">
        <xdr:nvCxnSpPr>
          <xdr:cNvPr id="5" name="Straight Arrow Connector 4"/>
          <xdr:cNvCxnSpPr/>
        </xdr:nvCxnSpPr>
        <xdr:spPr bwMode="auto">
          <a:xfrm flipH="1">
            <a:off x="11968006" y="455162"/>
            <a:ext cx="1839057" cy="0"/>
          </a:xfrm>
          <a:prstGeom prst="straightConnector1">
            <a:avLst/>
          </a:prstGeom>
          <a:solidFill>
            <a:srgbClr val="090000"/>
          </a:solidFill>
          <a:ln w="38100" cap="flat" cmpd="sng" algn="ctr">
            <a:solidFill>
              <a:srgbClr val="478BBD"/>
            </a:solidFill>
            <a:prstDash val="solid"/>
            <a:round/>
            <a:headEnd type="none" w="med" len="med"/>
            <a:tailEnd type="arrow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sp macro="" textlink="">
        <xdr:nvSpPr>
          <xdr:cNvPr id="6" name="TextBox 5"/>
          <xdr:cNvSpPr txBox="1"/>
        </xdr:nvSpPr>
        <xdr:spPr>
          <a:xfrm>
            <a:off x="13770428" y="228181"/>
            <a:ext cx="1463291" cy="453962"/>
          </a:xfrm>
          <a:prstGeom prst="rect">
            <a:avLst/>
          </a:prstGeom>
          <a:solidFill>
            <a:schemeClr val="lt1"/>
          </a:solidFill>
          <a:ln w="38100" cmpd="sng">
            <a:solidFill>
              <a:srgbClr val="478BBD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Scoring Matrix - used to compute</a:t>
            </a:r>
            <a:r>
              <a:rPr lang="en-US" sz="1100" baseline="0"/>
              <a:t> the Result.</a:t>
            </a:r>
          </a:p>
          <a:p>
            <a:r>
              <a:rPr lang="en-US" sz="1100" b="1" baseline="0"/>
              <a:t>DO NOT EDIT.</a:t>
            </a:r>
            <a:endParaRPr lang="en-US" sz="1100" b="1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showGridLines="0" tabSelected="1" zoomScaleNormal="100" workbookViewId="0"/>
  </sheetViews>
  <sheetFormatPr defaultRowHeight="13.2" x14ac:dyDescent="0.25"/>
  <cols>
    <col min="1" max="1" width="3.88671875" style="1" customWidth="1"/>
    <col min="2" max="2" width="14.88671875" style="67" customWidth="1"/>
    <col min="3" max="4" width="20.6640625" style="67" customWidth="1"/>
    <col min="5" max="11" width="20.6640625" style="45" customWidth="1"/>
    <col min="12" max="12" width="20.88671875" style="45" customWidth="1"/>
    <col min="13" max="13" width="12.88671875" style="45" customWidth="1"/>
    <col min="14" max="14" width="7.44140625" style="45" customWidth="1"/>
    <col min="15" max="15" width="6" style="1" bestFit="1" customWidth="1"/>
    <col min="16" max="16" width="4.109375" style="1" bestFit="1" customWidth="1"/>
    <col min="17" max="17" width="2.88671875" style="1" bestFit="1" customWidth="1"/>
    <col min="18" max="18" width="3.44140625" style="1" bestFit="1" customWidth="1"/>
    <col min="19" max="16384" width="8.88671875" style="1"/>
  </cols>
  <sheetData>
    <row r="1" spans="1:24" ht="12.75" customHeight="1" thickBot="1" x14ac:dyDescent="0.3"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5"/>
    </row>
    <row r="2" spans="1:24" ht="30" customHeight="1" thickBot="1" x14ac:dyDescent="0.45">
      <c r="B2" s="6" t="s">
        <v>0</v>
      </c>
      <c r="C2" s="7"/>
      <c r="D2" s="7"/>
      <c r="E2" s="7"/>
      <c r="F2" s="7"/>
      <c r="G2" s="7"/>
      <c r="H2" s="7"/>
      <c r="I2" s="7"/>
      <c r="J2" s="7"/>
      <c r="K2" s="7"/>
      <c r="L2" s="8"/>
      <c r="M2" s="9"/>
      <c r="N2" s="10"/>
      <c r="O2" s="11"/>
      <c r="P2" s="11"/>
      <c r="Q2" s="12"/>
    </row>
    <row r="3" spans="1:24" ht="114" customHeight="1" x14ac:dyDescent="0.3">
      <c r="B3" s="13" t="s">
        <v>1</v>
      </c>
      <c r="C3" s="176" t="s">
        <v>2</v>
      </c>
      <c r="D3" s="176" t="s">
        <v>3</v>
      </c>
      <c r="E3" s="176" t="s">
        <v>4</v>
      </c>
      <c r="F3" s="177" t="s">
        <v>5</v>
      </c>
      <c r="G3" s="177" t="s">
        <v>6</v>
      </c>
      <c r="H3" s="177" t="s">
        <v>7</v>
      </c>
      <c r="I3" s="178" t="s">
        <v>8</v>
      </c>
      <c r="J3" s="176" t="s">
        <v>9</v>
      </c>
      <c r="K3" s="179" t="s">
        <v>10</v>
      </c>
      <c r="L3" s="14" t="s">
        <v>11</v>
      </c>
      <c r="M3" s="15"/>
      <c r="N3" s="16"/>
      <c r="O3" s="17"/>
    </row>
    <row r="4" spans="1:24" ht="60" customHeight="1" x14ac:dyDescent="0.3">
      <c r="B4" s="18" t="s">
        <v>12</v>
      </c>
      <c r="C4" s="180" t="s">
        <v>13</v>
      </c>
      <c r="D4" s="180" t="s">
        <v>14</v>
      </c>
      <c r="E4" s="180" t="s">
        <v>15</v>
      </c>
      <c r="F4" s="180" t="s">
        <v>16</v>
      </c>
      <c r="G4" s="180" t="s">
        <v>17</v>
      </c>
      <c r="H4" s="180" t="s">
        <v>18</v>
      </c>
      <c r="I4" s="180" t="s">
        <v>19</v>
      </c>
      <c r="J4" s="180" t="s">
        <v>20</v>
      </c>
      <c r="K4" s="181" t="s">
        <v>21</v>
      </c>
      <c r="L4" s="19"/>
      <c r="M4" s="20"/>
      <c r="N4" s="21"/>
      <c r="O4" s="22" t="s">
        <v>22</v>
      </c>
      <c r="P4" s="23" t="s">
        <v>23</v>
      </c>
      <c r="Q4" s="23"/>
      <c r="R4" s="23"/>
    </row>
    <row r="5" spans="1:24" ht="50.1" customHeight="1" x14ac:dyDescent="0.25">
      <c r="B5" s="24" t="s">
        <v>13</v>
      </c>
      <c r="C5" s="25"/>
      <c r="D5" s="25"/>
      <c r="E5" s="25"/>
      <c r="F5" s="25"/>
      <c r="G5" s="25"/>
      <c r="H5" s="25"/>
      <c r="I5" s="25"/>
      <c r="J5" s="26"/>
      <c r="K5" s="27"/>
      <c r="L5" s="28" t="str">
        <f>IF(O5=1,"Land Use Scenario Assessment Warranted","")</f>
        <v/>
      </c>
      <c r="M5" s="29" t="s">
        <v>24</v>
      </c>
      <c r="N5" s="30"/>
      <c r="O5" s="31">
        <f>IF(L$15&gt;=P5,1,0)</f>
        <v>0</v>
      </c>
      <c r="P5" s="32">
        <v>33</v>
      </c>
      <c r="Q5" s="33" t="s">
        <v>25</v>
      </c>
      <c r="R5" s="34">
        <v>49</v>
      </c>
      <c r="S5" s="35"/>
      <c r="T5" s="35"/>
      <c r="U5" s="36"/>
      <c r="X5" s="35"/>
    </row>
    <row r="6" spans="1:24" ht="50.1" customHeight="1" x14ac:dyDescent="0.25">
      <c r="B6" s="24" t="s">
        <v>26</v>
      </c>
      <c r="C6" s="25"/>
      <c r="D6" s="25"/>
      <c r="E6" s="25"/>
      <c r="F6" s="25"/>
      <c r="G6" s="25"/>
      <c r="H6" s="25"/>
      <c r="I6" s="25"/>
      <c r="J6" s="26"/>
      <c r="K6" s="27"/>
      <c r="L6" s="28" t="str">
        <f>IF(O6=1,"Likely Land Use Scenario Assessment","")</f>
        <v/>
      </c>
      <c r="M6" s="29"/>
      <c r="N6" s="30"/>
      <c r="O6" s="31">
        <f>IF(AND(P6&lt;=L$15, L$15&lt;=R6),1,0)</f>
        <v>0</v>
      </c>
      <c r="P6" s="32">
        <v>25</v>
      </c>
      <c r="Q6" s="33" t="s">
        <v>25</v>
      </c>
      <c r="R6" s="34">
        <v>32</v>
      </c>
      <c r="S6" s="35"/>
      <c r="T6" s="35"/>
      <c r="U6" s="36"/>
      <c r="X6" s="35"/>
    </row>
    <row r="7" spans="1:24" ht="50.1" customHeight="1" x14ac:dyDescent="0.25">
      <c r="B7" s="24" t="s">
        <v>27</v>
      </c>
      <c r="C7" s="25"/>
      <c r="D7" s="25"/>
      <c r="E7" s="25"/>
      <c r="F7" s="25"/>
      <c r="G7" s="25"/>
      <c r="H7" s="25"/>
      <c r="I7" s="25"/>
      <c r="J7" s="26"/>
      <c r="K7" s="27"/>
      <c r="L7" s="28" t="str">
        <f>IF(O7=1,"Possible Land Use Scenario Assessment","")</f>
        <v/>
      </c>
      <c r="M7" s="37" t="s">
        <v>28</v>
      </c>
      <c r="N7" s="30"/>
      <c r="O7" s="31">
        <f>IF(AND(P7&lt;=L$15, L$15&lt;=R7),1,0)</f>
        <v>0</v>
      </c>
      <c r="P7" s="32">
        <v>17</v>
      </c>
      <c r="Q7" s="33" t="s">
        <v>25</v>
      </c>
      <c r="R7" s="34">
        <v>24</v>
      </c>
      <c r="S7" s="35"/>
      <c r="T7" s="35"/>
      <c r="U7" s="36"/>
      <c r="X7" s="35"/>
    </row>
    <row r="8" spans="1:24" ht="50.1" customHeight="1" x14ac:dyDescent="0.25">
      <c r="B8" s="24" t="s">
        <v>29</v>
      </c>
      <c r="C8" s="25"/>
      <c r="D8" s="25"/>
      <c r="E8" s="25"/>
      <c r="F8" s="25"/>
      <c r="G8" s="25"/>
      <c r="H8" s="25"/>
      <c r="I8" s="25"/>
      <c r="J8" s="26"/>
      <c r="K8" s="27"/>
      <c r="L8" s="38" t="str">
        <f>IF(O8=1,"Land Use Scenario Assessment Not Likely","")</f>
        <v/>
      </c>
      <c r="M8" s="39"/>
      <c r="N8" s="30"/>
      <c r="O8" s="31">
        <f>IF(AND(P8&lt;=L$15, L$15&lt;=R8),1,0)</f>
        <v>0</v>
      </c>
      <c r="P8" s="32">
        <v>8</v>
      </c>
      <c r="Q8" s="33" t="s">
        <v>25</v>
      </c>
      <c r="R8" s="34">
        <v>16</v>
      </c>
      <c r="S8" s="35"/>
      <c r="T8" s="35"/>
      <c r="U8" s="36"/>
      <c r="X8" s="35"/>
    </row>
    <row r="9" spans="1:24" ht="50.1" customHeight="1" x14ac:dyDescent="0.25">
      <c r="B9" s="24" t="s">
        <v>30</v>
      </c>
      <c r="C9" s="25"/>
      <c r="D9" s="25"/>
      <c r="E9" s="25"/>
      <c r="F9" s="25"/>
      <c r="G9" s="25"/>
      <c r="H9" s="25"/>
      <c r="I9" s="25"/>
      <c r="J9" s="26"/>
      <c r="K9" s="27"/>
      <c r="L9" s="38" t="str">
        <f>IF(O9=1,"Land Use Scenario Assessment Not Warranted","")</f>
        <v>Land Use Scenario Assessment Not Warranted</v>
      </c>
      <c r="M9" s="39"/>
      <c r="N9" s="30"/>
      <c r="O9" s="31">
        <f>IF(L$15&lt;=R9,1,0)</f>
        <v>1</v>
      </c>
      <c r="P9" s="32">
        <v>-7</v>
      </c>
      <c r="Q9" s="33" t="s">
        <v>25</v>
      </c>
      <c r="R9" s="34">
        <v>7</v>
      </c>
      <c r="S9" s="35"/>
      <c r="T9" s="35"/>
      <c r="U9" s="36"/>
      <c r="X9" s="35"/>
    </row>
    <row r="10" spans="1:24" ht="59.25" customHeight="1" thickBot="1" x14ac:dyDescent="0.3">
      <c r="B10" s="40" t="s">
        <v>31</v>
      </c>
      <c r="C10" s="41" t="s">
        <v>30</v>
      </c>
      <c r="D10" s="41" t="s">
        <v>32</v>
      </c>
      <c r="E10" s="41" t="s">
        <v>33</v>
      </c>
      <c r="F10" s="41" t="s">
        <v>34</v>
      </c>
      <c r="G10" s="42" t="s">
        <v>35</v>
      </c>
      <c r="H10" s="41" t="s">
        <v>36</v>
      </c>
      <c r="I10" s="41" t="s">
        <v>37</v>
      </c>
      <c r="J10" s="42" t="s">
        <v>38</v>
      </c>
      <c r="K10" s="43" t="s">
        <v>39</v>
      </c>
      <c r="L10" s="44"/>
      <c r="M10" s="20"/>
      <c r="N10" s="21"/>
      <c r="P10" s="45"/>
    </row>
    <row r="11" spans="1:24" ht="14.25" customHeight="1" x14ac:dyDescent="0.3">
      <c r="B11" s="46" t="s">
        <v>40</v>
      </c>
      <c r="C11" s="47" t="s">
        <v>41</v>
      </c>
      <c r="D11" s="47"/>
      <c r="E11" s="47"/>
      <c r="F11" s="47"/>
      <c r="G11" s="47"/>
      <c r="H11" s="47"/>
      <c r="I11" s="47"/>
      <c r="J11" s="47"/>
      <c r="K11" s="47"/>
      <c r="L11" s="47"/>
      <c r="M11" s="48"/>
      <c r="N11" s="49"/>
      <c r="O11" s="48"/>
    </row>
    <row r="12" spans="1:24" ht="12.75" customHeight="1" thickBot="1" x14ac:dyDescent="0.35">
      <c r="A12" s="50"/>
      <c r="B12" s="50"/>
      <c r="C12" s="50"/>
      <c r="D12" s="50"/>
      <c r="E12" s="51"/>
      <c r="F12" s="52"/>
      <c r="G12" s="53"/>
      <c r="H12" s="53"/>
      <c r="I12" s="51"/>
      <c r="J12" s="52"/>
      <c r="K12" s="54"/>
      <c r="L12" s="51"/>
      <c r="M12" s="51"/>
      <c r="N12" s="55"/>
      <c r="O12" s="48"/>
    </row>
    <row r="13" spans="1:24" ht="12.75" customHeight="1" x14ac:dyDescent="0.25">
      <c r="A13" s="56"/>
      <c r="B13" s="57"/>
      <c r="C13" s="57"/>
      <c r="D13" s="57"/>
      <c r="E13" s="58"/>
      <c r="F13" s="59"/>
      <c r="G13" s="60"/>
      <c r="H13" s="60"/>
      <c r="I13" s="58"/>
      <c r="J13" s="59"/>
      <c r="K13" s="61"/>
      <c r="L13" s="58"/>
      <c r="M13" s="58"/>
      <c r="N13" s="58"/>
      <c r="O13" s="58"/>
    </row>
    <row r="14" spans="1:24" ht="12.75" customHeight="1" x14ac:dyDescent="0.25">
      <c r="A14" s="56"/>
      <c r="B14" s="57"/>
      <c r="C14" s="62" t="s">
        <v>42</v>
      </c>
      <c r="D14" s="62"/>
      <c r="E14" s="62"/>
      <c r="F14" s="62"/>
      <c r="G14" s="62"/>
      <c r="H14" s="62"/>
      <c r="I14" s="62"/>
      <c r="J14" s="62"/>
      <c r="K14" s="62"/>
      <c r="L14" s="62"/>
      <c r="M14" s="58"/>
      <c r="N14" s="58"/>
      <c r="O14" s="58"/>
    </row>
    <row r="15" spans="1:24" ht="12.75" customHeight="1" x14ac:dyDescent="0.25">
      <c r="A15" s="56"/>
      <c r="B15" s="63" t="s">
        <v>40</v>
      </c>
      <c r="C15" s="64">
        <f>SUM(C16:C20)</f>
        <v>0</v>
      </c>
      <c r="D15" s="64">
        <f t="shared" ref="D15:K15" si="0">SUM(D16:D20)</f>
        <v>0</v>
      </c>
      <c r="E15" s="64">
        <f t="shared" si="0"/>
        <v>0</v>
      </c>
      <c r="F15" s="64">
        <f t="shared" si="0"/>
        <v>0</v>
      </c>
      <c r="G15" s="64">
        <f t="shared" si="0"/>
        <v>0</v>
      </c>
      <c r="H15" s="64">
        <f t="shared" si="0"/>
        <v>0</v>
      </c>
      <c r="I15" s="64">
        <f t="shared" si="0"/>
        <v>0</v>
      </c>
      <c r="J15" s="64">
        <f t="shared" si="0"/>
        <v>0</v>
      </c>
      <c r="K15" s="64">
        <f t="shared" si="0"/>
        <v>0</v>
      </c>
      <c r="L15" s="64">
        <f>SUM(C15:K15)</f>
        <v>0</v>
      </c>
      <c r="M15" s="56"/>
      <c r="N15" s="56"/>
      <c r="O15" s="56"/>
    </row>
    <row r="16" spans="1:24" ht="12.75" customHeight="1" x14ac:dyDescent="0.25">
      <c r="A16" s="56"/>
      <c r="B16" s="56"/>
      <c r="C16" s="65">
        <f>IF(COUNTBLANK(C5),0,10)</f>
        <v>0</v>
      </c>
      <c r="D16" s="65">
        <f>IF(COUNTBLANK(D5),0,10)</f>
        <v>0</v>
      </c>
      <c r="E16" s="65">
        <f>IF(COUNTBLANK(E5),0,4)</f>
        <v>0</v>
      </c>
      <c r="F16" s="65">
        <f>IF(COUNTBLANK(F5),0,3)</f>
        <v>0</v>
      </c>
      <c r="G16" s="65">
        <f>IF(COUNTBLANK(G5),0,3)</f>
        <v>0</v>
      </c>
      <c r="H16" s="65">
        <f>IF(COUNTBLANK(H5),0,4)</f>
        <v>0</v>
      </c>
      <c r="I16" s="65">
        <f>IF(COUNTBLANK(I5),0,3)</f>
        <v>0</v>
      </c>
      <c r="J16" s="65">
        <f>IF(COUNTBLANK(J5),0,4)</f>
        <v>0</v>
      </c>
      <c r="K16" s="65">
        <f>IF(COUNTBLANK(K5),0,8)</f>
        <v>0</v>
      </c>
      <c r="L16" s="66"/>
      <c r="M16" s="56"/>
      <c r="N16" s="56"/>
      <c r="O16" s="56"/>
    </row>
    <row r="17" spans="1:17" ht="12.75" customHeight="1" x14ac:dyDescent="0.25">
      <c r="A17" s="56"/>
      <c r="B17" s="56"/>
      <c r="C17" s="65">
        <f>IF(COUNTBLANK(C6),0,8)</f>
        <v>0</v>
      </c>
      <c r="D17" s="65">
        <f>IF(COUNTBLANK(D6),0,8)</f>
        <v>0</v>
      </c>
      <c r="E17" s="65">
        <f>IF(COUNTBLANK(E6),0,3)</f>
        <v>0</v>
      </c>
      <c r="F17" s="65">
        <f>IF(COUNTBLANK(F6),0,2)</f>
        <v>0</v>
      </c>
      <c r="G17" s="65">
        <f>IF(COUNTBLANK(G6),0,2)</f>
        <v>0</v>
      </c>
      <c r="H17" s="65">
        <f>IF(COUNTBLANK(H6),0,3)</f>
        <v>0</v>
      </c>
      <c r="I17" s="65">
        <f>IF(COUNTBLANK(I6),0,2)</f>
        <v>0</v>
      </c>
      <c r="J17" s="65">
        <f>IF(COUNTBLANK(J6),0,3)</f>
        <v>0</v>
      </c>
      <c r="K17" s="65">
        <f>IF(COUNTBLANK(K6),0,6)</f>
        <v>0</v>
      </c>
      <c r="L17" s="66"/>
      <c r="M17" s="56"/>
      <c r="N17" s="56"/>
      <c r="O17" s="56"/>
    </row>
    <row r="18" spans="1:17" ht="12.75" customHeight="1" x14ac:dyDescent="0.25">
      <c r="A18" s="56"/>
      <c r="B18" s="56"/>
      <c r="C18" s="65">
        <f>IF(COUNTBLANK(C7),0,4)</f>
        <v>0</v>
      </c>
      <c r="D18" s="65">
        <f>IF(COUNTBLANK(D7),0,6)</f>
        <v>0</v>
      </c>
      <c r="E18" s="65">
        <f t="shared" ref="E18:I19" si="1">IF(COUNTBLANK(E7),0,1)</f>
        <v>0</v>
      </c>
      <c r="F18" s="65">
        <f t="shared" si="1"/>
        <v>0</v>
      </c>
      <c r="G18" s="65">
        <f t="shared" si="1"/>
        <v>0</v>
      </c>
      <c r="H18" s="65">
        <f t="shared" si="1"/>
        <v>0</v>
      </c>
      <c r="I18" s="65">
        <f t="shared" si="1"/>
        <v>0</v>
      </c>
      <c r="J18" s="65">
        <f>IF(COUNTBLANK(J7),0,2)</f>
        <v>0</v>
      </c>
      <c r="K18" s="65">
        <f>IF(COUNTBLANK(K7),0,3)</f>
        <v>0</v>
      </c>
      <c r="L18" s="66"/>
      <c r="M18" s="56"/>
      <c r="N18" s="56"/>
      <c r="O18" s="56"/>
    </row>
    <row r="19" spans="1:17" ht="12.75" customHeight="1" x14ac:dyDescent="0.25">
      <c r="A19" s="56"/>
      <c r="B19" s="56"/>
      <c r="C19" s="65">
        <f>IF(COUNTBLANK(C8),0,2)</f>
        <v>0</v>
      </c>
      <c r="D19" s="65">
        <f>IF(COUNTBLANK(D8),0,2)</f>
        <v>0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>IF(COUNTBLANK(J8),0,1)</f>
        <v>0</v>
      </c>
      <c r="K19" s="65">
        <f>IF(COUNTBLANK(K8),0,1)</f>
        <v>0</v>
      </c>
      <c r="L19" s="66"/>
      <c r="M19" s="56"/>
      <c r="N19" s="56"/>
      <c r="O19" s="56"/>
    </row>
    <row r="20" spans="1:17" ht="12.75" customHeight="1" x14ac:dyDescent="0.25">
      <c r="A20" s="56"/>
      <c r="B20" s="56"/>
      <c r="C20" s="65">
        <f>IF(COUNTBLANK(C9),0,-2)</f>
        <v>0</v>
      </c>
      <c r="D20" s="65">
        <f>IF(COUNTBLANK(D9),0,-3)</f>
        <v>0</v>
      </c>
      <c r="E20" s="65">
        <f>IF(COUNTBLANK(E9),0,0)</f>
        <v>0</v>
      </c>
      <c r="F20" s="65">
        <f>IF(COUNTBLANK(F9),0,0)</f>
        <v>0</v>
      </c>
      <c r="G20" s="65">
        <f>IF(COUNTBLANK(G9),0,0)</f>
        <v>0</v>
      </c>
      <c r="H20" s="65">
        <f>IF(COUNTBLANK(H9),0,0)</f>
        <v>0</v>
      </c>
      <c r="I20" s="65">
        <f>IF(COUNTBLANK(I9),0,0)</f>
        <v>0</v>
      </c>
      <c r="J20" s="65">
        <f>IF(COUNTBLANK(J9),0,-1)</f>
        <v>0</v>
      </c>
      <c r="K20" s="65">
        <f>IF(COUNTBLANK(K9),0,-1)</f>
        <v>0</v>
      </c>
      <c r="L20" s="67"/>
      <c r="M20" s="68"/>
      <c r="N20" s="68"/>
      <c r="O20" s="56"/>
      <c r="Q20" s="56"/>
    </row>
    <row r="21" spans="1:17" ht="12.75" customHeight="1" x14ac:dyDescent="0.25">
      <c r="A21" s="56"/>
      <c r="B21" s="56"/>
      <c r="C21" s="56"/>
      <c r="D21" s="56"/>
      <c r="E21" s="69"/>
      <c r="F21" s="70"/>
      <c r="G21" s="59"/>
      <c r="H21" s="59"/>
      <c r="I21" s="70"/>
      <c r="J21" s="70"/>
      <c r="K21" s="70"/>
      <c r="L21" s="70"/>
      <c r="M21" s="70"/>
      <c r="N21" s="70"/>
      <c r="O21" s="56"/>
    </row>
    <row r="22" spans="1:17" ht="12.75" customHeight="1" x14ac:dyDescent="0.3">
      <c r="A22" s="56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</row>
    <row r="23" spans="1:17" x14ac:dyDescent="0.25">
      <c r="A23" s="5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56"/>
    </row>
    <row r="24" spans="1:17" x14ac:dyDescent="0.25">
      <c r="A24" s="5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56"/>
    </row>
    <row r="25" spans="1:17" x14ac:dyDescent="0.25">
      <c r="A25" s="5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56"/>
    </row>
    <row r="26" spans="1:17" x14ac:dyDescent="0.25">
      <c r="A26" s="5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56"/>
    </row>
    <row r="27" spans="1:17" x14ac:dyDescent="0.25">
      <c r="A27" s="5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56"/>
    </row>
    <row r="28" spans="1:17" x14ac:dyDescent="0.25">
      <c r="A28" s="5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56"/>
    </row>
    <row r="29" spans="1:17" x14ac:dyDescent="0.25">
      <c r="A29" s="5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56"/>
    </row>
    <row r="30" spans="1:17" x14ac:dyDescent="0.25">
      <c r="A30" s="5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56"/>
    </row>
    <row r="31" spans="1:17" x14ac:dyDescent="0.25">
      <c r="A31" s="5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56"/>
    </row>
    <row r="32" spans="1:17" x14ac:dyDescent="0.25">
      <c r="A32" s="5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56"/>
    </row>
    <row r="33" spans="1:15" x14ac:dyDescent="0.25">
      <c r="A33" s="5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56"/>
    </row>
    <row r="34" spans="1:15" x14ac:dyDescent="0.25">
      <c r="A34" s="56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</row>
    <row r="35" spans="1:15" x14ac:dyDescent="0.25">
      <c r="A35" s="56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</row>
    <row r="36" spans="1:15" x14ac:dyDescent="0.25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</row>
    <row r="37" spans="1:15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5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5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5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</sheetData>
  <mergeCells count="5">
    <mergeCell ref="B2:L2"/>
    <mergeCell ref="P4:R4"/>
    <mergeCell ref="M5:M6"/>
    <mergeCell ref="C11:L11"/>
    <mergeCell ref="C14:L14"/>
  </mergeCells>
  <pageMargins left="0.75" right="0.75" top="1" bottom="1" header="0.5" footer="0.5"/>
  <pageSetup scale="5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showGridLines="0" zoomScaleNormal="100" workbookViewId="0"/>
  </sheetViews>
  <sheetFormatPr defaultColWidth="9.109375" defaultRowHeight="13.2" x14ac:dyDescent="0.25"/>
  <cols>
    <col min="1" max="1" width="3.88671875" style="1" customWidth="1"/>
    <col min="2" max="9" width="25.6640625" style="56" customWidth="1"/>
    <col min="10" max="10" width="8.109375" style="1" customWidth="1"/>
    <col min="11" max="11" width="7.44140625" style="56" customWidth="1"/>
    <col min="12" max="12" width="9.109375" style="56"/>
    <col min="13" max="13" width="3.44140625" style="56" bestFit="1" customWidth="1"/>
    <col min="14" max="14" width="2.88671875" style="56" bestFit="1" customWidth="1"/>
    <col min="15" max="15" width="3.44140625" style="56" bestFit="1" customWidth="1"/>
    <col min="16" max="16384" width="9.109375" style="56"/>
  </cols>
  <sheetData>
    <row r="1" spans="1:20" ht="13.8" thickBot="1" x14ac:dyDescent="0.3">
      <c r="A1" s="72"/>
      <c r="B1" s="73"/>
      <c r="C1" s="73"/>
      <c r="D1" s="73"/>
      <c r="E1" s="73"/>
      <c r="F1" s="73"/>
      <c r="G1" s="73"/>
      <c r="H1" s="73"/>
      <c r="I1" s="73"/>
      <c r="J1" s="74"/>
      <c r="K1" s="75"/>
    </row>
    <row r="2" spans="1:20" ht="21" customHeight="1" thickBot="1" x14ac:dyDescent="0.45">
      <c r="A2" s="76"/>
      <c r="B2" s="77" t="s">
        <v>43</v>
      </c>
      <c r="C2" s="78"/>
      <c r="D2" s="78"/>
      <c r="E2" s="78"/>
      <c r="F2" s="78"/>
      <c r="G2" s="78"/>
      <c r="H2" s="78"/>
      <c r="I2" s="79"/>
      <c r="J2" s="12"/>
      <c r="K2" s="80"/>
    </row>
    <row r="3" spans="1:20" ht="82.5" customHeight="1" x14ac:dyDescent="0.4">
      <c r="A3" s="76"/>
      <c r="B3" s="81" t="s">
        <v>1</v>
      </c>
      <c r="C3" s="82" t="s">
        <v>44</v>
      </c>
      <c r="D3" s="82" t="s">
        <v>45</v>
      </c>
      <c r="E3" s="82" t="s">
        <v>46</v>
      </c>
      <c r="F3" s="82" t="s">
        <v>47</v>
      </c>
      <c r="G3" s="82" t="s">
        <v>48</v>
      </c>
      <c r="H3" s="82" t="s">
        <v>49</v>
      </c>
      <c r="I3" s="83" t="s">
        <v>11</v>
      </c>
      <c r="J3" s="12"/>
      <c r="K3" s="80"/>
      <c r="N3" s="1"/>
    </row>
    <row r="4" spans="1:20" ht="84.9" customHeight="1" x14ac:dyDescent="0.4">
      <c r="A4" s="76"/>
      <c r="B4" s="84" t="s">
        <v>12</v>
      </c>
      <c r="C4" s="85" t="s">
        <v>50</v>
      </c>
      <c r="D4" s="85" t="s">
        <v>51</v>
      </c>
      <c r="E4" s="85" t="s">
        <v>52</v>
      </c>
      <c r="F4" s="85" t="s">
        <v>53</v>
      </c>
      <c r="G4" s="85" t="s">
        <v>54</v>
      </c>
      <c r="H4" s="86" t="s">
        <v>55</v>
      </c>
      <c r="I4" s="87"/>
      <c r="J4" s="88"/>
      <c r="K4" s="80"/>
      <c r="L4" s="22" t="s">
        <v>22</v>
      </c>
      <c r="M4" s="23" t="s">
        <v>23</v>
      </c>
      <c r="N4" s="23"/>
      <c r="O4" s="23"/>
    </row>
    <row r="5" spans="1:20" ht="50.1" customHeight="1" x14ac:dyDescent="0.25">
      <c r="A5" s="76"/>
      <c r="B5" s="89" t="s">
        <v>13</v>
      </c>
      <c r="C5" s="90"/>
      <c r="D5" s="90"/>
      <c r="E5" s="90"/>
      <c r="F5" s="90"/>
      <c r="G5" s="90"/>
      <c r="H5" s="90"/>
      <c r="I5" s="91" t="str">
        <f>IF(L5=1,"Indirect Land Use Effects Anticipated","")</f>
        <v/>
      </c>
      <c r="J5" s="92" t="s">
        <v>56</v>
      </c>
      <c r="K5" s="80"/>
      <c r="L5" s="31">
        <f>IF(I$16&gt;=M5,1,0)</f>
        <v>0</v>
      </c>
      <c r="M5" s="32">
        <v>34</v>
      </c>
      <c r="N5" s="34" t="s">
        <v>25</v>
      </c>
      <c r="O5" s="34">
        <v>42</v>
      </c>
      <c r="P5" s="93"/>
      <c r="R5" s="94"/>
      <c r="T5" s="93"/>
    </row>
    <row r="6" spans="1:20" ht="50.1" customHeight="1" x14ac:dyDescent="0.25">
      <c r="A6" s="76"/>
      <c r="B6" s="89" t="s">
        <v>26</v>
      </c>
      <c r="C6" s="90"/>
      <c r="D6" s="90"/>
      <c r="E6" s="90"/>
      <c r="F6" s="90"/>
      <c r="G6" s="90"/>
      <c r="H6" s="90"/>
      <c r="I6" s="91" t="str">
        <f>IF(L6=1,"Indirect Land Use Impacts Likely","")</f>
        <v/>
      </c>
      <c r="J6" s="95"/>
      <c r="K6" s="80"/>
      <c r="L6" s="31">
        <f>IF(AND(M6&lt;=I$16, I$16&lt;=O6),1,0)</f>
        <v>0</v>
      </c>
      <c r="M6" s="32">
        <v>24</v>
      </c>
      <c r="N6" s="34" t="s">
        <v>25</v>
      </c>
      <c r="O6" s="34">
        <v>33</v>
      </c>
      <c r="P6" s="93"/>
      <c r="R6" s="94"/>
      <c r="T6" s="93"/>
    </row>
    <row r="7" spans="1:20" ht="50.1" customHeight="1" x14ac:dyDescent="0.25">
      <c r="A7" s="76"/>
      <c r="B7" s="89" t="s">
        <v>27</v>
      </c>
      <c r="C7" s="90"/>
      <c r="D7" s="90"/>
      <c r="E7" s="90"/>
      <c r="F7" s="90"/>
      <c r="G7" s="90"/>
      <c r="H7" s="90"/>
      <c r="I7" s="91" t="str">
        <f>IF(L7=1,"Indirect Land Use Effects Possible","")</f>
        <v/>
      </c>
      <c r="J7" s="95"/>
      <c r="K7" s="80"/>
      <c r="L7" s="31">
        <f>IF(AND(M7&lt;=I$16, I$16&lt;=O7),1,0)</f>
        <v>0</v>
      </c>
      <c r="M7" s="32">
        <v>14</v>
      </c>
      <c r="N7" s="34" t="s">
        <v>25</v>
      </c>
      <c r="O7" s="34">
        <v>23</v>
      </c>
      <c r="P7" s="93"/>
      <c r="R7" s="94"/>
      <c r="T7" s="93"/>
    </row>
    <row r="8" spans="1:20" ht="50.1" customHeight="1" x14ac:dyDescent="0.25">
      <c r="A8" s="76"/>
      <c r="B8" s="89" t="s">
        <v>29</v>
      </c>
      <c r="C8" s="90"/>
      <c r="D8" s="90"/>
      <c r="E8" s="90"/>
      <c r="F8" s="90"/>
      <c r="G8" s="90"/>
      <c r="H8" s="90"/>
      <c r="I8" s="24" t="str">
        <f>IF(L8=1,"Indirect Land Use Impacts Not Likely","")</f>
        <v/>
      </c>
      <c r="J8" s="96"/>
      <c r="K8" s="80"/>
      <c r="L8" s="31">
        <f>IF(AND(M8&lt;=I$16, I$16&lt;=O8),1,0)</f>
        <v>0</v>
      </c>
      <c r="M8" s="32">
        <v>4</v>
      </c>
      <c r="N8" s="34" t="s">
        <v>25</v>
      </c>
      <c r="O8" s="34">
        <v>13</v>
      </c>
      <c r="P8" s="93"/>
      <c r="R8" s="94"/>
      <c r="T8" s="93"/>
    </row>
    <row r="9" spans="1:20" ht="50.1" customHeight="1" x14ac:dyDescent="0.25">
      <c r="A9" s="76"/>
      <c r="B9" s="89" t="s">
        <v>30</v>
      </c>
      <c r="C9" s="90"/>
      <c r="D9" s="90"/>
      <c r="E9" s="90"/>
      <c r="F9" s="90"/>
      <c r="G9" s="90"/>
      <c r="H9" s="90"/>
      <c r="I9" s="24" t="str">
        <f>IF(L9=1,"Indirect Land Use Impacts Not Anticipated","")</f>
        <v>Indirect Land Use Impacts Not Anticipated</v>
      </c>
      <c r="J9" s="12"/>
      <c r="K9" s="80"/>
      <c r="L9" s="31">
        <f>IF(I$16&lt;=O9,1,0)</f>
        <v>1</v>
      </c>
      <c r="M9" s="32">
        <v>-6</v>
      </c>
      <c r="N9" s="34" t="s">
        <v>25</v>
      </c>
      <c r="O9" s="34">
        <v>3</v>
      </c>
      <c r="P9" s="93"/>
      <c r="R9" s="94"/>
      <c r="T9" s="93"/>
    </row>
    <row r="10" spans="1:20" ht="84.9" customHeight="1" thickBot="1" x14ac:dyDescent="0.4">
      <c r="A10" s="76"/>
      <c r="B10" s="97" t="s">
        <v>31</v>
      </c>
      <c r="C10" s="98" t="s">
        <v>57</v>
      </c>
      <c r="D10" s="98" t="s">
        <v>58</v>
      </c>
      <c r="E10" s="98" t="s">
        <v>59</v>
      </c>
      <c r="F10" s="98" t="s">
        <v>60</v>
      </c>
      <c r="G10" s="98" t="s">
        <v>61</v>
      </c>
      <c r="H10" s="99" t="s">
        <v>62</v>
      </c>
      <c r="I10" s="100"/>
      <c r="J10" s="12"/>
      <c r="K10" s="80"/>
      <c r="P10" s="93"/>
    </row>
    <row r="11" spans="1:20" ht="13.8" x14ac:dyDescent="0.25">
      <c r="A11" s="76"/>
      <c r="B11" s="101"/>
      <c r="C11" s="47" t="s">
        <v>63</v>
      </c>
      <c r="D11" s="47"/>
      <c r="E11" s="47"/>
      <c r="F11" s="47"/>
      <c r="G11" s="47"/>
      <c r="H11" s="47"/>
      <c r="I11" s="102"/>
      <c r="J11" s="12"/>
      <c r="K11" s="80"/>
    </row>
    <row r="12" spans="1:20" ht="13.8" thickBot="1" x14ac:dyDescent="0.3">
      <c r="A12" s="103"/>
      <c r="B12" s="104"/>
      <c r="C12" s="104"/>
      <c r="D12" s="104"/>
      <c r="E12" s="104"/>
      <c r="F12" s="104"/>
      <c r="G12" s="104"/>
      <c r="H12" s="104"/>
      <c r="I12" s="104"/>
      <c r="J12" s="104"/>
      <c r="K12" s="105"/>
      <c r="P12" s="106"/>
    </row>
    <row r="13" spans="1:20" x14ac:dyDescent="0.25">
      <c r="B13" s="101"/>
      <c r="C13" s="101"/>
      <c r="D13" s="101"/>
      <c r="E13" s="101"/>
      <c r="F13" s="107"/>
      <c r="G13" s="101"/>
      <c r="H13" s="101"/>
      <c r="I13" s="101"/>
      <c r="K13" s="101"/>
    </row>
    <row r="14" spans="1:20" x14ac:dyDescent="0.25">
      <c r="B14" s="101"/>
      <c r="C14" s="101"/>
      <c r="D14" s="101"/>
      <c r="E14" s="101"/>
      <c r="F14" s="101"/>
      <c r="G14" s="101"/>
      <c r="H14" s="101"/>
      <c r="I14" s="101"/>
      <c r="K14" s="101"/>
    </row>
    <row r="15" spans="1:20" x14ac:dyDescent="0.25">
      <c r="B15" s="101"/>
      <c r="C15" s="62" t="s">
        <v>64</v>
      </c>
      <c r="D15" s="62"/>
      <c r="E15" s="62"/>
      <c r="F15" s="62"/>
      <c r="G15" s="62"/>
      <c r="H15" s="62"/>
      <c r="I15" s="62"/>
      <c r="K15" s="101"/>
    </row>
    <row r="16" spans="1:20" x14ac:dyDescent="0.25">
      <c r="B16" s="101"/>
      <c r="C16" s="108">
        <f>SUM(C19,C27)</f>
        <v>0</v>
      </c>
      <c r="D16" s="108">
        <f t="shared" ref="D16:H16" si="0">SUM(D19,D27)</f>
        <v>0</v>
      </c>
      <c r="E16" s="108">
        <f t="shared" si="0"/>
        <v>0</v>
      </c>
      <c r="F16" s="108">
        <f t="shared" si="0"/>
        <v>0</v>
      </c>
      <c r="G16" s="108">
        <f t="shared" si="0"/>
        <v>0</v>
      </c>
      <c r="H16" s="108">
        <f t="shared" si="0"/>
        <v>0</v>
      </c>
      <c r="I16" s="108">
        <f>SUM(C16:H16)</f>
        <v>0</v>
      </c>
      <c r="K16" s="101"/>
    </row>
    <row r="17" spans="2:11" x14ac:dyDescent="0.25">
      <c r="B17" s="101"/>
      <c r="C17" s="101"/>
      <c r="D17" s="101"/>
      <c r="E17" s="101"/>
      <c r="F17" s="101"/>
      <c r="G17" s="101"/>
      <c r="H17" s="101"/>
      <c r="I17" s="101"/>
      <c r="K17" s="101"/>
    </row>
    <row r="18" spans="2:11" x14ac:dyDescent="0.25">
      <c r="B18" s="101"/>
      <c r="C18" s="62" t="s">
        <v>65</v>
      </c>
      <c r="D18" s="62"/>
      <c r="E18" s="62"/>
      <c r="F18" s="62"/>
      <c r="G18" s="62"/>
      <c r="H18" s="62"/>
      <c r="I18" s="62"/>
      <c r="K18" s="101"/>
    </row>
    <row r="19" spans="2:11" x14ac:dyDescent="0.25">
      <c r="B19" s="109"/>
      <c r="C19" s="110">
        <f>IFERROR(IF(MATCH("No-Build and Build Scenarios",C$5:C$9,0),0,C$24),C$24)</f>
        <v>0</v>
      </c>
      <c r="D19" s="110">
        <f>IFERROR(IF(MATCH("No-Build and Build Scenarios",D$5:D$9,0),0,D$24),D$24)</f>
        <v>0</v>
      </c>
      <c r="E19" s="110">
        <f>IFERROR(IF(MATCH("No-Build and Build Scenarios",E$5:E$9,0),0,E$24),E$24)</f>
        <v>0</v>
      </c>
      <c r="F19" s="110">
        <f>IFERROR(IF(MATCH("No-Build and Build Scenarios",F$5:F$9,0),0,F$24),F$24)</f>
        <v>0</v>
      </c>
      <c r="G19" s="110">
        <f>IFERROR(IF(MATCH("No-Build and Build Scenarios",G$5:G$9,0),0,G$24),G$24)</f>
        <v>0</v>
      </c>
      <c r="H19" s="110">
        <f>IFERROR(IF(MATCH("No-Build and Build Scenarios",H$5:H$9,0),0,H$24),H$24)</f>
        <v>0</v>
      </c>
      <c r="I19" s="110">
        <f>SUM(C19:H19)</f>
        <v>0</v>
      </c>
    </row>
    <row r="20" spans="2:11" x14ac:dyDescent="0.25">
      <c r="B20" s="111" t="s">
        <v>66</v>
      </c>
      <c r="C20" s="112">
        <f>IFERROR(MATCH("Build Scenario",C$5:C$9,0),0)</f>
        <v>0</v>
      </c>
      <c r="D20" s="112">
        <f>IFERROR(MATCH("Build Scenario",D$5:D$9,0),0)</f>
        <v>0</v>
      </c>
      <c r="E20" s="112">
        <f>IFERROR(MATCH("Build Scenario",E$5:E$9,0),0)</f>
        <v>0</v>
      </c>
      <c r="F20" s="112">
        <f>IFERROR(MATCH("Build Scenario",F$5:F$9,0),0)</f>
        <v>0</v>
      </c>
      <c r="G20" s="112">
        <f>IFERROR(MATCH("Build Scenario",G$5:G$9,0),0)</f>
        <v>0</v>
      </c>
      <c r="H20" s="112">
        <f>IFERROR(MATCH("Build Scenario",H$5:H$9,0),0)</f>
        <v>0</v>
      </c>
    </row>
    <row r="21" spans="2:11" x14ac:dyDescent="0.25">
      <c r="B21" s="111" t="s">
        <v>67</v>
      </c>
      <c r="C21" s="112">
        <f>IFERROR(MATCH("No-Build Scenario",C$5:C$9,0),0)</f>
        <v>0</v>
      </c>
      <c r="D21" s="112">
        <f>IFERROR(MATCH("No-Build Scenario",D$5:D$9,0),0)</f>
        <v>0</v>
      </c>
      <c r="E21" s="112">
        <f>IFERROR(MATCH("No-Build Scenario",E$5:E$9,0),0)</f>
        <v>0</v>
      </c>
      <c r="F21" s="112">
        <f>IFERROR(MATCH("No-Build Scenario",F$5:F$9,0),0)</f>
        <v>0</v>
      </c>
      <c r="G21" s="112">
        <f>IFERROR(MATCH("No-Build Scenario",G$5:G$9,0),0)</f>
        <v>0</v>
      </c>
      <c r="H21" s="112">
        <f>IFERROR(MATCH("No-Build Scenario",H$5:H$9,0),0)</f>
        <v>0</v>
      </c>
    </row>
    <row r="22" spans="2:11" x14ac:dyDescent="0.25">
      <c r="B22" s="111" t="s">
        <v>68</v>
      </c>
      <c r="C22" s="112">
        <f>ABS(C21-C20)</f>
        <v>0</v>
      </c>
      <c r="D22" s="112">
        <f t="shared" ref="D22:H22" si="1">ABS(D21-D20)</f>
        <v>0</v>
      </c>
      <c r="E22" s="112">
        <f t="shared" si="1"/>
        <v>0</v>
      </c>
      <c r="F22" s="112">
        <f t="shared" si="1"/>
        <v>0</v>
      </c>
      <c r="G22" s="112">
        <f t="shared" si="1"/>
        <v>0</v>
      </c>
      <c r="H22" s="112">
        <f t="shared" si="1"/>
        <v>0</v>
      </c>
    </row>
    <row r="23" spans="2:11" x14ac:dyDescent="0.25">
      <c r="B23" s="111" t="s">
        <v>81</v>
      </c>
      <c r="C23" s="112" t="b">
        <f>C20&lt;C21</f>
        <v>0</v>
      </c>
      <c r="D23" s="112" t="b">
        <f t="shared" ref="D23:H23" si="2">D20&lt;D21</f>
        <v>0</v>
      </c>
      <c r="E23" s="112" t="b">
        <f t="shared" si="2"/>
        <v>0</v>
      </c>
      <c r="F23" s="112" t="b">
        <f t="shared" si="2"/>
        <v>0</v>
      </c>
      <c r="G23" s="112" t="b">
        <f t="shared" si="2"/>
        <v>0</v>
      </c>
      <c r="H23" s="112" t="b">
        <f t="shared" si="2"/>
        <v>0</v>
      </c>
    </row>
    <row r="24" spans="2:11" x14ac:dyDescent="0.25">
      <c r="B24" s="111"/>
      <c r="C24" s="112">
        <f>IF(C23=TRUE,C22+1,C22+0)</f>
        <v>0</v>
      </c>
      <c r="D24" s="112">
        <f t="shared" ref="D24:H24" si="3">IF(D23=TRUE,D22+1,D22+0)</f>
        <v>0</v>
      </c>
      <c r="E24" s="112">
        <f t="shared" si="3"/>
        <v>0</v>
      </c>
      <c r="F24" s="112">
        <f t="shared" si="3"/>
        <v>0</v>
      </c>
      <c r="G24" s="112">
        <f t="shared" si="3"/>
        <v>0</v>
      </c>
      <c r="H24" s="112">
        <f t="shared" si="3"/>
        <v>0</v>
      </c>
    </row>
    <row r="25" spans="2:11" x14ac:dyDescent="0.25">
      <c r="B25" s="111"/>
    </row>
    <row r="26" spans="2:11" x14ac:dyDescent="0.25">
      <c r="B26" s="111"/>
      <c r="C26" s="62" t="s">
        <v>42</v>
      </c>
      <c r="D26" s="62"/>
      <c r="E26" s="62"/>
      <c r="F26" s="62"/>
      <c r="G26" s="62"/>
      <c r="H26" s="62"/>
      <c r="I26" s="62"/>
    </row>
    <row r="27" spans="2:11" x14ac:dyDescent="0.25">
      <c r="B27" s="111"/>
      <c r="C27" s="110">
        <f>SUM(C28:C32)</f>
        <v>0</v>
      </c>
      <c r="D27" s="110">
        <f t="shared" ref="D27:H27" si="4">SUM(D28:D32)</f>
        <v>0</v>
      </c>
      <c r="E27" s="110">
        <f t="shared" si="4"/>
        <v>0</v>
      </c>
      <c r="F27" s="110">
        <f t="shared" si="4"/>
        <v>0</v>
      </c>
      <c r="G27" s="110">
        <f t="shared" si="4"/>
        <v>0</v>
      </c>
      <c r="H27" s="110">
        <f t="shared" si="4"/>
        <v>0</v>
      </c>
      <c r="I27" s="110">
        <f>SUM(C27:H27)</f>
        <v>0</v>
      </c>
    </row>
    <row r="28" spans="2:11" x14ac:dyDescent="0.25">
      <c r="B28" s="111"/>
      <c r="C28" s="112">
        <f>IF(COUNTBLANK(C5),0,3)</f>
        <v>0</v>
      </c>
      <c r="D28" s="112">
        <f t="shared" ref="D28:H28" si="5">IF(COUNTBLANK(D5),0,3)</f>
        <v>0</v>
      </c>
      <c r="E28" s="112">
        <f t="shared" si="5"/>
        <v>0</v>
      </c>
      <c r="F28" s="112">
        <f t="shared" si="5"/>
        <v>0</v>
      </c>
      <c r="G28" s="112">
        <f t="shared" si="5"/>
        <v>0</v>
      </c>
      <c r="H28" s="112">
        <f t="shared" si="5"/>
        <v>0</v>
      </c>
    </row>
    <row r="29" spans="2:11" x14ac:dyDescent="0.25">
      <c r="B29" s="111"/>
      <c r="C29" s="112">
        <f>IF(COUNTBLANK(C6),0,2)</f>
        <v>0</v>
      </c>
      <c r="D29" s="112">
        <f t="shared" ref="D29:H29" si="6">IF(COUNTBLANK(D6),0,2)</f>
        <v>0</v>
      </c>
      <c r="E29" s="112">
        <f t="shared" si="6"/>
        <v>0</v>
      </c>
      <c r="F29" s="112">
        <f t="shared" si="6"/>
        <v>0</v>
      </c>
      <c r="G29" s="112">
        <f t="shared" si="6"/>
        <v>0</v>
      </c>
      <c r="H29" s="112">
        <f t="shared" si="6"/>
        <v>0</v>
      </c>
    </row>
    <row r="30" spans="2:11" x14ac:dyDescent="0.25">
      <c r="B30" s="111"/>
      <c r="C30" s="112">
        <f>IF(COUNTBLANK(C7),0,1)</f>
        <v>0</v>
      </c>
      <c r="D30" s="112">
        <f t="shared" ref="D30:H30" si="7">IF(COUNTBLANK(D7),0,1)</f>
        <v>0</v>
      </c>
      <c r="E30" s="112">
        <f t="shared" si="7"/>
        <v>0</v>
      </c>
      <c r="F30" s="112">
        <f t="shared" si="7"/>
        <v>0</v>
      </c>
      <c r="G30" s="112">
        <f t="shared" si="7"/>
        <v>0</v>
      </c>
      <c r="H30" s="112">
        <f t="shared" si="7"/>
        <v>0</v>
      </c>
    </row>
    <row r="31" spans="2:11" x14ac:dyDescent="0.25">
      <c r="B31" s="111"/>
      <c r="C31" s="112">
        <f>IF(COUNTBLANK(C8),0,0)</f>
        <v>0</v>
      </c>
      <c r="D31" s="112">
        <f t="shared" ref="D31:H31" si="8">IF(COUNTBLANK(D8),0,0)</f>
        <v>0</v>
      </c>
      <c r="E31" s="112">
        <f t="shared" si="8"/>
        <v>0</v>
      </c>
      <c r="F31" s="112">
        <f t="shared" si="8"/>
        <v>0</v>
      </c>
      <c r="G31" s="112">
        <f t="shared" si="8"/>
        <v>0</v>
      </c>
      <c r="H31" s="112">
        <f t="shared" si="8"/>
        <v>0</v>
      </c>
    </row>
    <row r="32" spans="2:11" x14ac:dyDescent="0.25">
      <c r="B32" s="111"/>
      <c r="C32" s="112">
        <f>IF(COUNTBLANK(C9),0,-1)</f>
        <v>0</v>
      </c>
      <c r="D32" s="112">
        <f t="shared" ref="D32:H32" si="9">IF(COUNTBLANK(D9),0,-1)</f>
        <v>0</v>
      </c>
      <c r="E32" s="112">
        <f t="shared" si="9"/>
        <v>0</v>
      </c>
      <c r="F32" s="112">
        <f t="shared" si="9"/>
        <v>0</v>
      </c>
      <c r="G32" s="112">
        <f t="shared" si="9"/>
        <v>0</v>
      </c>
      <c r="H32" s="112">
        <f t="shared" si="9"/>
        <v>0</v>
      </c>
    </row>
  </sheetData>
  <mergeCells count="7">
    <mergeCell ref="C26:I26"/>
    <mergeCell ref="B2:I2"/>
    <mergeCell ref="M4:O4"/>
    <mergeCell ref="J5:J7"/>
    <mergeCell ref="C11:H11"/>
    <mergeCell ref="C15:I15"/>
    <mergeCell ref="C18:I18"/>
  </mergeCells>
  <dataValidations count="1">
    <dataValidation type="list" allowBlank="1" showInputMessage="1" showErrorMessage="1" errorTitle="Error" error="Click on the arrow in the bottom right corner to select the scenario(s)." promptTitle="Select Scenario" prompt="Click on the arrow in the bottom right corner to select the scenario(s)." sqref="C5:H9">
      <formula1>"No-Build Scenario, Build Scenario, No-Build and Build Scenarios"</formula1>
    </dataValidation>
  </dataValidations>
  <pageMargins left="0.75" right="0.75" top="1" bottom="1" header="0.5" footer="0.5"/>
  <pageSetup scale="57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showGridLines="0" zoomScaleNormal="100" workbookViewId="0"/>
  </sheetViews>
  <sheetFormatPr defaultColWidth="8.88671875" defaultRowHeight="13.2" x14ac:dyDescent="0.25"/>
  <cols>
    <col min="1" max="1" width="4" style="117" customWidth="1"/>
    <col min="2" max="2" width="12.6640625" style="117" customWidth="1"/>
    <col min="3" max="9" width="22.6640625" style="117" customWidth="1"/>
    <col min="10" max="10" width="11" style="116" customWidth="1"/>
    <col min="11" max="11" width="8.88671875" style="117"/>
    <col min="12" max="12" width="3.5546875" style="117" bestFit="1" customWidth="1"/>
    <col min="13" max="13" width="2.5546875" style="117" bestFit="1" customWidth="1"/>
    <col min="14" max="14" width="3" style="117" bestFit="1" customWidth="1"/>
    <col min="15" max="16384" width="8.88671875" style="117"/>
  </cols>
  <sheetData>
    <row r="1" spans="1:17" ht="13.8" thickBot="1" x14ac:dyDescent="0.3">
      <c r="A1" s="113"/>
      <c r="B1" s="114"/>
      <c r="C1" s="114"/>
      <c r="D1" s="114"/>
      <c r="E1" s="114"/>
      <c r="F1" s="114"/>
      <c r="G1" s="114"/>
      <c r="H1" s="114"/>
      <c r="I1" s="114"/>
      <c r="J1" s="115"/>
      <c r="K1" s="116"/>
      <c r="L1" s="116"/>
    </row>
    <row r="2" spans="1:17" ht="21.6" thickBot="1" x14ac:dyDescent="0.45">
      <c r="A2" s="118"/>
      <c r="B2" s="119" t="s">
        <v>69</v>
      </c>
      <c r="C2" s="120"/>
      <c r="D2" s="120"/>
      <c r="E2" s="120"/>
      <c r="F2" s="120"/>
      <c r="G2" s="120"/>
      <c r="H2" s="120"/>
      <c r="I2" s="121"/>
      <c r="J2" s="122"/>
      <c r="K2" s="116"/>
      <c r="L2" s="116"/>
    </row>
    <row r="3" spans="1:17" ht="37.5" customHeight="1" x14ac:dyDescent="0.25">
      <c r="A3" s="118"/>
      <c r="B3" s="123" t="s">
        <v>1</v>
      </c>
      <c r="C3" s="124" t="s">
        <v>70</v>
      </c>
      <c r="D3" s="125"/>
      <c r="E3" s="126"/>
      <c r="F3" s="127" t="s">
        <v>71</v>
      </c>
      <c r="G3" s="128"/>
      <c r="H3" s="129"/>
      <c r="I3" s="130" t="s">
        <v>11</v>
      </c>
      <c r="J3" s="131"/>
      <c r="K3" s="132"/>
      <c r="L3" s="116"/>
    </row>
    <row r="4" spans="1:17" ht="34.5" customHeight="1" x14ac:dyDescent="0.25">
      <c r="A4" s="118"/>
      <c r="B4" s="133" t="s">
        <v>12</v>
      </c>
      <c r="C4" s="134" t="s">
        <v>72</v>
      </c>
      <c r="D4" s="135"/>
      <c r="E4" s="136"/>
      <c r="F4" s="134" t="s">
        <v>72</v>
      </c>
      <c r="G4" s="135"/>
      <c r="H4" s="136"/>
      <c r="I4" s="137"/>
      <c r="J4" s="131"/>
      <c r="K4" s="132"/>
      <c r="L4" s="116"/>
    </row>
    <row r="5" spans="1:17" ht="21.75" customHeight="1" x14ac:dyDescent="0.25">
      <c r="A5" s="118"/>
      <c r="B5" s="138"/>
      <c r="C5" s="139" t="s">
        <v>73</v>
      </c>
      <c r="D5" s="140" t="s">
        <v>74</v>
      </c>
      <c r="E5" s="141" t="s">
        <v>75</v>
      </c>
      <c r="F5" s="142" t="s">
        <v>73</v>
      </c>
      <c r="G5" s="143" t="s">
        <v>74</v>
      </c>
      <c r="H5" s="144" t="s">
        <v>75</v>
      </c>
      <c r="I5" s="145"/>
      <c r="J5" s="131"/>
      <c r="K5" s="22" t="s">
        <v>22</v>
      </c>
      <c r="L5" s="23" t="s">
        <v>23</v>
      </c>
      <c r="M5" s="23"/>
      <c r="N5" s="23"/>
    </row>
    <row r="6" spans="1:17" ht="33" customHeight="1" x14ac:dyDescent="0.25">
      <c r="A6" s="118"/>
      <c r="B6" s="146" t="s">
        <v>13</v>
      </c>
      <c r="C6" s="147"/>
      <c r="D6" s="148"/>
      <c r="E6" s="149"/>
      <c r="F6" s="150"/>
      <c r="G6" s="151"/>
      <c r="H6" s="152"/>
      <c r="I6" s="153" t="str">
        <f>IF(K6=1,"Cumulative Effects Expected", "")</f>
        <v/>
      </c>
      <c r="J6" s="154"/>
      <c r="K6" s="31">
        <f>IF(I$16&gt;=L6,1,0)</f>
        <v>0</v>
      </c>
      <c r="L6" s="32">
        <v>30</v>
      </c>
      <c r="M6" s="33" t="s">
        <v>25</v>
      </c>
      <c r="N6" s="34">
        <v>36</v>
      </c>
      <c r="Q6" s="155"/>
    </row>
    <row r="7" spans="1:17" ht="33" customHeight="1" x14ac:dyDescent="0.25">
      <c r="A7" s="118"/>
      <c r="B7" s="146" t="s">
        <v>76</v>
      </c>
      <c r="C7" s="147"/>
      <c r="D7" s="148"/>
      <c r="E7" s="149"/>
      <c r="F7" s="150"/>
      <c r="G7" s="151"/>
      <c r="H7" s="152"/>
      <c r="I7" s="156" t="str">
        <f>IF(K7=1,"Cumulative Effects Likely", "")</f>
        <v/>
      </c>
      <c r="J7" s="154"/>
      <c r="K7" s="31">
        <f>IF(AND(L7&lt;=I$16, I$16&lt;=N7),1,0)</f>
        <v>0</v>
      </c>
      <c r="L7" s="32">
        <v>24</v>
      </c>
      <c r="M7" s="33" t="s">
        <v>25</v>
      </c>
      <c r="N7" s="34">
        <v>29</v>
      </c>
      <c r="Q7" s="155"/>
    </row>
    <row r="8" spans="1:17" ht="33" customHeight="1" x14ac:dyDescent="0.25">
      <c r="A8" s="118"/>
      <c r="B8" s="146" t="s">
        <v>27</v>
      </c>
      <c r="C8" s="147"/>
      <c r="D8" s="148"/>
      <c r="E8" s="149"/>
      <c r="F8" s="150"/>
      <c r="G8" s="151"/>
      <c r="H8" s="152"/>
      <c r="I8" s="156" t="str">
        <f>IF(K8=1,"Possible Cumulative Effects", "")</f>
        <v/>
      </c>
      <c r="J8" s="154"/>
      <c r="K8" s="31">
        <f>IF(AND(L8&lt;=I$16, I$16&lt;=N8),1,0)</f>
        <v>0</v>
      </c>
      <c r="L8" s="32">
        <v>18</v>
      </c>
      <c r="M8" s="33" t="s">
        <v>25</v>
      </c>
      <c r="N8" s="34">
        <v>23</v>
      </c>
      <c r="Q8" s="155"/>
    </row>
    <row r="9" spans="1:17" ht="33" customHeight="1" x14ac:dyDescent="0.25">
      <c r="A9" s="118"/>
      <c r="B9" s="146" t="s">
        <v>77</v>
      </c>
      <c r="C9" s="147"/>
      <c r="D9" s="148"/>
      <c r="E9" s="149"/>
      <c r="F9" s="150"/>
      <c r="G9" s="151"/>
      <c r="H9" s="152"/>
      <c r="I9" s="157" t="str">
        <f>IF(K9=1,"Cumulative Effects Not Likely", "")</f>
        <v/>
      </c>
      <c r="J9" s="154"/>
      <c r="K9" s="31">
        <f>IF(AND(L9&lt;=I$16, I$16&lt;=N9),1,0)</f>
        <v>0</v>
      </c>
      <c r="L9" s="32">
        <v>12</v>
      </c>
      <c r="M9" s="33" t="s">
        <v>25</v>
      </c>
      <c r="N9" s="34">
        <v>17</v>
      </c>
      <c r="Q9" s="155"/>
    </row>
    <row r="10" spans="1:17" ht="33" customHeight="1" x14ac:dyDescent="0.25">
      <c r="A10" s="118"/>
      <c r="B10" s="146" t="s">
        <v>30</v>
      </c>
      <c r="C10" s="147"/>
      <c r="D10" s="148"/>
      <c r="E10" s="149"/>
      <c r="F10" s="150"/>
      <c r="G10" s="151"/>
      <c r="H10" s="152"/>
      <c r="I10" s="153" t="str">
        <f>IF(K10=1,"Cumulative Effects Not Expected", "")</f>
        <v>Cumulative Effects Not Expected</v>
      </c>
      <c r="J10" s="154"/>
      <c r="K10" s="31">
        <f>IF(I$16&lt;=N10,1,0)</f>
        <v>1</v>
      </c>
      <c r="L10" s="32">
        <v>6</v>
      </c>
      <c r="M10" s="33" t="s">
        <v>25</v>
      </c>
      <c r="N10" s="34">
        <v>11</v>
      </c>
      <c r="Q10" s="155"/>
    </row>
    <row r="11" spans="1:17" ht="39" customHeight="1" thickBot="1" x14ac:dyDescent="0.3">
      <c r="A11" s="118"/>
      <c r="B11" s="158" t="s">
        <v>31</v>
      </c>
      <c r="C11" s="159" t="s">
        <v>78</v>
      </c>
      <c r="D11" s="160"/>
      <c r="E11" s="161"/>
      <c r="F11" s="159" t="s">
        <v>78</v>
      </c>
      <c r="G11" s="160"/>
      <c r="H11" s="161"/>
      <c r="I11" s="162"/>
      <c r="J11" s="163"/>
      <c r="K11" s="116"/>
      <c r="L11" s="116"/>
    </row>
    <row r="12" spans="1:17" s="164" customFormat="1" ht="13.5" customHeight="1" x14ac:dyDescent="0.3">
      <c r="C12" s="164" t="s">
        <v>63</v>
      </c>
      <c r="J12" s="165"/>
    </row>
    <row r="13" spans="1:17" ht="13.8" thickBot="1" x14ac:dyDescent="0.3">
      <c r="A13" s="166"/>
      <c r="B13" s="167"/>
      <c r="C13" s="167"/>
      <c r="D13" s="167"/>
      <c r="E13" s="167"/>
      <c r="F13" s="167"/>
      <c r="G13" s="167"/>
      <c r="H13" s="167"/>
      <c r="I13" s="167"/>
      <c r="J13" s="168"/>
      <c r="K13" s="116"/>
      <c r="L13" s="116"/>
    </row>
    <row r="14" spans="1:17" x14ac:dyDescent="0.25">
      <c r="K14" s="116"/>
      <c r="L14" s="116"/>
    </row>
    <row r="15" spans="1:17" x14ac:dyDescent="0.25">
      <c r="C15" s="169" t="s">
        <v>42</v>
      </c>
      <c r="D15" s="169"/>
      <c r="E15" s="169"/>
      <c r="F15" s="169"/>
      <c r="G15" s="169"/>
      <c r="H15" s="169"/>
      <c r="I15" s="169"/>
      <c r="K15" s="116"/>
      <c r="L15" s="116"/>
    </row>
    <row r="16" spans="1:17" x14ac:dyDescent="0.25">
      <c r="C16" s="170">
        <f>SUM(C17:C21)</f>
        <v>0</v>
      </c>
      <c r="D16" s="170">
        <f t="shared" ref="D16:H16" si="0">SUM(D17:D21)</f>
        <v>0</v>
      </c>
      <c r="E16" s="170">
        <f t="shared" si="0"/>
        <v>0</v>
      </c>
      <c r="F16" s="170">
        <f t="shared" si="0"/>
        <v>0</v>
      </c>
      <c r="G16" s="170">
        <f t="shared" si="0"/>
        <v>0</v>
      </c>
      <c r="H16" s="170">
        <f t="shared" si="0"/>
        <v>0</v>
      </c>
      <c r="I16" s="170">
        <f>SUM(C16:H16)</f>
        <v>0</v>
      </c>
      <c r="K16" s="116"/>
      <c r="L16" s="116"/>
    </row>
    <row r="17" spans="3:8" x14ac:dyDescent="0.25">
      <c r="C17" s="171">
        <f>IF(COUNTBLANK(C6),0,5)</f>
        <v>0</v>
      </c>
      <c r="D17" s="171">
        <f>IF(COUNTBLANK(D6),0,6)</f>
        <v>0</v>
      </c>
      <c r="E17" s="171">
        <f>IF(COUNTBLANK(E6),0,7)</f>
        <v>0</v>
      </c>
      <c r="F17" s="171">
        <f>IF(COUNTBLANK(F6),0,5)</f>
        <v>0</v>
      </c>
      <c r="G17" s="171">
        <f>IF(COUNTBLANK(G6),0,6)</f>
        <v>0</v>
      </c>
      <c r="H17" s="171">
        <f>IF(COUNTBLANK(H6),0,7)</f>
        <v>0</v>
      </c>
    </row>
    <row r="18" spans="3:8" x14ac:dyDescent="0.25">
      <c r="C18" s="171">
        <f>IF(COUNTBLANK(C7),0,4)</f>
        <v>0</v>
      </c>
      <c r="D18" s="171">
        <f>IF(COUNTBLANK(D7),0,5)</f>
        <v>0</v>
      </c>
      <c r="E18" s="171">
        <f>IF(COUNTBLANK(E7),0,6)</f>
        <v>0</v>
      </c>
      <c r="F18" s="171">
        <f>IF(COUNTBLANK(F7),0,4)</f>
        <v>0</v>
      </c>
      <c r="G18" s="171">
        <f>IF(COUNTBLANK(G7),0,5)</f>
        <v>0</v>
      </c>
      <c r="H18" s="171">
        <f>IF(COUNTBLANK(H7),0,6)</f>
        <v>0</v>
      </c>
    </row>
    <row r="19" spans="3:8" x14ac:dyDescent="0.25">
      <c r="C19" s="171">
        <f>IF(COUNTBLANK(C8),0,3)</f>
        <v>0</v>
      </c>
      <c r="D19" s="171">
        <f>IF(COUNTBLANK(D8),0,4)</f>
        <v>0</v>
      </c>
      <c r="E19" s="171">
        <f>IF(COUNTBLANK(E8),0,5)</f>
        <v>0</v>
      </c>
      <c r="F19" s="171">
        <f>IF(COUNTBLANK(F8),0,3)</f>
        <v>0</v>
      </c>
      <c r="G19" s="171">
        <f>IF(COUNTBLANK(G8),0,4)</f>
        <v>0</v>
      </c>
      <c r="H19" s="171">
        <f>IF(COUNTBLANK(H8),0,5)</f>
        <v>0</v>
      </c>
    </row>
    <row r="20" spans="3:8" x14ac:dyDescent="0.25">
      <c r="C20" s="171">
        <f>IF(COUNTBLANK(C9),0,2)</f>
        <v>0</v>
      </c>
      <c r="D20" s="171">
        <f>IF(COUNTBLANK(D9),0,3)</f>
        <v>0</v>
      </c>
      <c r="E20" s="171">
        <f>IF(COUNTBLANK(E9),0,4)</f>
        <v>0</v>
      </c>
      <c r="F20" s="171">
        <f>IF(COUNTBLANK(F9),0,2)</f>
        <v>0</v>
      </c>
      <c r="G20" s="171">
        <f>IF(COUNTBLANK(G9),0,3)</f>
        <v>0</v>
      </c>
      <c r="H20" s="171">
        <f>IF(COUNTBLANK(H9),0,4)</f>
        <v>0</v>
      </c>
    </row>
    <row r="21" spans="3:8" x14ac:dyDescent="0.25">
      <c r="C21" s="171">
        <f>IF(COUNTBLANK(C10),0,1)</f>
        <v>0</v>
      </c>
      <c r="D21" s="171">
        <f>IF(COUNTBLANK(D10),0,2)</f>
        <v>0</v>
      </c>
      <c r="E21" s="171">
        <f>IF(COUNTBLANK(E10),0,3)</f>
        <v>0</v>
      </c>
      <c r="F21" s="171">
        <f>IF(COUNTBLANK(F10),0,1)</f>
        <v>0</v>
      </c>
      <c r="G21" s="171">
        <f>IF(COUNTBLANK(G10),0,2)</f>
        <v>0</v>
      </c>
      <c r="H21" s="171">
        <f>IF(COUNTBLANK(H10),0,3)</f>
        <v>0</v>
      </c>
    </row>
  </sheetData>
  <mergeCells count="11">
    <mergeCell ref="L5:N5"/>
    <mergeCell ref="C11:E11"/>
    <mergeCell ref="F11:H11"/>
    <mergeCell ref="C15:I15"/>
    <mergeCell ref="B2:I2"/>
    <mergeCell ref="C3:E3"/>
    <mergeCell ref="F3:H3"/>
    <mergeCell ref="B4:B5"/>
    <mergeCell ref="C4:E4"/>
    <mergeCell ref="F4:H4"/>
    <mergeCell ref="I4:I5"/>
  </mergeCells>
  <pageMargins left="0.7" right="0.7" top="0.75" bottom="0.75" header="0.3" footer="0.3"/>
  <pageSetup scale="41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"/>
  <sheetViews>
    <sheetView showGridLines="0" zoomScaleNormal="100" workbookViewId="0"/>
  </sheetViews>
  <sheetFormatPr defaultColWidth="8.88671875" defaultRowHeight="13.2" x14ac:dyDescent="0.25"/>
  <cols>
    <col min="1" max="1" width="4" style="117" customWidth="1"/>
    <col min="2" max="2" width="18.6640625" style="117" customWidth="1"/>
    <col min="3" max="5" width="22.6640625" style="117" customWidth="1"/>
    <col min="6" max="6" width="30.6640625" style="117" customWidth="1"/>
    <col min="7" max="7" width="11" style="116" customWidth="1"/>
    <col min="8" max="8" width="8.88671875" style="117"/>
    <col min="9" max="9" width="3.5546875" style="117" bestFit="1" customWidth="1"/>
    <col min="10" max="10" width="2.5546875" style="117" bestFit="1" customWidth="1"/>
    <col min="11" max="11" width="3" style="117" bestFit="1" customWidth="1"/>
    <col min="12" max="16384" width="8.88671875" style="117"/>
  </cols>
  <sheetData>
    <row r="1" spans="1:18" ht="13.8" thickBot="1" x14ac:dyDescent="0.3">
      <c r="A1" s="113"/>
      <c r="B1" s="114"/>
      <c r="C1" s="114"/>
      <c r="D1" s="114"/>
      <c r="E1" s="114"/>
      <c r="F1" s="114"/>
      <c r="G1" s="115"/>
      <c r="H1" s="116"/>
      <c r="I1" s="116"/>
    </row>
    <row r="2" spans="1:18" ht="21.6" thickBot="1" x14ac:dyDescent="0.45">
      <c r="A2" s="118"/>
      <c r="B2" s="119" t="s">
        <v>79</v>
      </c>
      <c r="C2" s="120"/>
      <c r="D2" s="120"/>
      <c r="E2" s="120"/>
      <c r="F2" s="121"/>
      <c r="G2" s="122"/>
      <c r="H2" s="116"/>
      <c r="I2" s="116"/>
    </row>
    <row r="3" spans="1:18" ht="37.5" customHeight="1" x14ac:dyDescent="0.25">
      <c r="A3" s="118"/>
      <c r="B3" s="123" t="s">
        <v>1</v>
      </c>
      <c r="C3" s="127" t="s">
        <v>80</v>
      </c>
      <c r="D3" s="128"/>
      <c r="E3" s="129"/>
      <c r="F3" s="130" t="s">
        <v>11</v>
      </c>
      <c r="G3" s="131"/>
      <c r="H3" s="132"/>
      <c r="I3" s="116"/>
    </row>
    <row r="4" spans="1:18" ht="34.5" customHeight="1" x14ac:dyDescent="0.25">
      <c r="A4" s="118"/>
      <c r="B4" s="133" t="s">
        <v>12</v>
      </c>
      <c r="C4" s="134" t="s">
        <v>72</v>
      </c>
      <c r="D4" s="135"/>
      <c r="E4" s="136"/>
      <c r="F4" s="137"/>
      <c r="G4" s="131"/>
      <c r="H4" s="132"/>
      <c r="I4" s="116"/>
    </row>
    <row r="5" spans="1:18" ht="21.75" customHeight="1" x14ac:dyDescent="0.25">
      <c r="A5" s="118"/>
      <c r="B5" s="138"/>
      <c r="C5" s="142" t="s">
        <v>73</v>
      </c>
      <c r="D5" s="143" t="s">
        <v>74</v>
      </c>
      <c r="E5" s="144" t="s">
        <v>75</v>
      </c>
      <c r="F5" s="145"/>
      <c r="G5" s="131"/>
      <c r="H5" s="22" t="s">
        <v>22</v>
      </c>
      <c r="I5" s="23" t="s">
        <v>23</v>
      </c>
      <c r="J5" s="23"/>
      <c r="K5" s="23"/>
    </row>
    <row r="6" spans="1:18" ht="33" customHeight="1" x14ac:dyDescent="0.25">
      <c r="A6" s="118"/>
      <c r="B6" s="146" t="s">
        <v>13</v>
      </c>
      <c r="C6" s="150"/>
      <c r="D6" s="151"/>
      <c r="E6" s="152"/>
      <c r="F6" s="172" t="str">
        <f>IF(H6=1,"Cumulative Effects Expected", "")</f>
        <v/>
      </c>
      <c r="G6" s="154"/>
      <c r="H6" s="31">
        <f>IF(F$16&gt;=I6,1,0)</f>
        <v>0</v>
      </c>
      <c r="I6" s="32">
        <v>15</v>
      </c>
      <c r="J6" s="33" t="s">
        <v>25</v>
      </c>
      <c r="K6" s="34">
        <v>18</v>
      </c>
      <c r="L6" s="33"/>
      <c r="N6" s="155"/>
      <c r="R6" s="155"/>
    </row>
    <row r="7" spans="1:18" ht="33" customHeight="1" x14ac:dyDescent="0.25">
      <c r="A7" s="118"/>
      <c r="B7" s="146" t="s">
        <v>76</v>
      </c>
      <c r="C7" s="150"/>
      <c r="D7" s="151"/>
      <c r="E7" s="152"/>
      <c r="F7" s="173" t="str">
        <f>IF(H7=1,"Cumulative Effects Likely", "")</f>
        <v/>
      </c>
      <c r="G7" s="154"/>
      <c r="H7" s="31">
        <f>IF(AND(I7&lt;=F$16, F$16&lt;=K7),1,0)</f>
        <v>0</v>
      </c>
      <c r="I7" s="32">
        <v>12</v>
      </c>
      <c r="J7" s="33" t="s">
        <v>25</v>
      </c>
      <c r="K7" s="34">
        <v>14</v>
      </c>
      <c r="L7" s="33"/>
      <c r="N7" s="155"/>
      <c r="R7" s="155"/>
    </row>
    <row r="8" spans="1:18" ht="33" customHeight="1" x14ac:dyDescent="0.25">
      <c r="A8" s="118"/>
      <c r="B8" s="146" t="s">
        <v>27</v>
      </c>
      <c r="C8" s="150"/>
      <c r="D8" s="151"/>
      <c r="E8" s="152"/>
      <c r="F8" s="173" t="str">
        <f>IF(H8=1,"Possible Cumulative Effects", "")</f>
        <v/>
      </c>
      <c r="G8" s="154"/>
      <c r="H8" s="31">
        <f>IF(AND(I8&lt;=F$16, F$16&lt;=K8),1,0)</f>
        <v>0</v>
      </c>
      <c r="I8" s="32">
        <v>9</v>
      </c>
      <c r="J8" s="33" t="s">
        <v>25</v>
      </c>
      <c r="K8" s="34">
        <v>11</v>
      </c>
      <c r="L8" s="33"/>
      <c r="N8" s="155"/>
      <c r="R8" s="155"/>
    </row>
    <row r="9" spans="1:18" ht="33" customHeight="1" x14ac:dyDescent="0.25">
      <c r="A9" s="118"/>
      <c r="B9" s="146" t="s">
        <v>77</v>
      </c>
      <c r="C9" s="150"/>
      <c r="D9" s="151"/>
      <c r="E9" s="152"/>
      <c r="F9" s="174" t="str">
        <f>IF(H9=1,"Cumulative Effects Not Likely", "")</f>
        <v/>
      </c>
      <c r="G9" s="154"/>
      <c r="H9" s="31">
        <f>IF(AND(I9&lt;=F$16, F$16&lt;=K9),1,0)</f>
        <v>0</v>
      </c>
      <c r="I9" s="32">
        <v>6</v>
      </c>
      <c r="J9" s="33" t="s">
        <v>25</v>
      </c>
      <c r="K9" s="34">
        <v>8</v>
      </c>
      <c r="L9" s="33"/>
      <c r="N9" s="155"/>
      <c r="R9" s="155"/>
    </row>
    <row r="10" spans="1:18" ht="33" customHeight="1" x14ac:dyDescent="0.25">
      <c r="A10" s="118"/>
      <c r="B10" s="146" t="s">
        <v>30</v>
      </c>
      <c r="C10" s="150"/>
      <c r="D10" s="151"/>
      <c r="E10" s="152"/>
      <c r="F10" s="172" t="str">
        <f>IF(H10=1,"Cumulative Effects Not Expected", "")</f>
        <v>Cumulative Effects Not Expected</v>
      </c>
      <c r="G10" s="154"/>
      <c r="H10" s="31">
        <f>IF(F$16&lt;=K10,1,0)</f>
        <v>1</v>
      </c>
      <c r="I10" s="32">
        <v>3</v>
      </c>
      <c r="J10" s="33" t="s">
        <v>25</v>
      </c>
      <c r="K10" s="34">
        <v>5</v>
      </c>
      <c r="L10" s="33"/>
      <c r="N10" s="155"/>
      <c r="R10" s="155"/>
    </row>
    <row r="11" spans="1:18" ht="39" customHeight="1" thickBot="1" x14ac:dyDescent="0.3">
      <c r="A11" s="118"/>
      <c r="B11" s="158" t="s">
        <v>31</v>
      </c>
      <c r="C11" s="159" t="s">
        <v>78</v>
      </c>
      <c r="D11" s="160"/>
      <c r="E11" s="161"/>
      <c r="F11" s="162"/>
      <c r="G11" s="163"/>
      <c r="H11" s="116"/>
      <c r="I11" s="116"/>
    </row>
    <row r="12" spans="1:18" s="164" customFormat="1" ht="13.5" customHeight="1" x14ac:dyDescent="0.3">
      <c r="G12" s="165"/>
    </row>
    <row r="13" spans="1:18" ht="13.8" thickBot="1" x14ac:dyDescent="0.3">
      <c r="A13" s="166"/>
      <c r="B13" s="167"/>
      <c r="C13" s="167"/>
      <c r="D13" s="167"/>
      <c r="E13" s="167"/>
      <c r="F13" s="167"/>
      <c r="G13" s="168"/>
      <c r="H13" s="116"/>
      <c r="I13" s="116"/>
    </row>
    <row r="14" spans="1:18" x14ac:dyDescent="0.25">
      <c r="H14" s="116"/>
      <c r="I14" s="116"/>
    </row>
    <row r="15" spans="1:18" customFormat="1" ht="14.4" x14ac:dyDescent="0.3">
      <c r="C15" s="175" t="s">
        <v>42</v>
      </c>
      <c r="D15" s="175"/>
      <c r="E15" s="175"/>
      <c r="F15" s="175"/>
    </row>
    <row r="16" spans="1:18" x14ac:dyDescent="0.25">
      <c r="C16" s="170">
        <f t="shared" ref="C16:E16" si="0">SUM(C17:C21)</f>
        <v>0</v>
      </c>
      <c r="D16" s="170">
        <f t="shared" si="0"/>
        <v>0</v>
      </c>
      <c r="E16" s="170">
        <f t="shared" si="0"/>
        <v>0</v>
      </c>
      <c r="F16" s="170">
        <f>SUM(C16:E16)</f>
        <v>0</v>
      </c>
    </row>
    <row r="17" spans="3:5" x14ac:dyDescent="0.25">
      <c r="C17" s="171">
        <f>IF(COUNTBLANK(C6),0,5)</f>
        <v>0</v>
      </c>
      <c r="D17" s="171">
        <f>IF(COUNTBLANK(D6),0,6)</f>
        <v>0</v>
      </c>
      <c r="E17" s="171">
        <f>IF(COUNTBLANK(E6),0,7)</f>
        <v>0</v>
      </c>
    </row>
    <row r="18" spans="3:5" x14ac:dyDescent="0.25">
      <c r="C18" s="171">
        <f>IF(COUNTBLANK(C7),0,4)</f>
        <v>0</v>
      </c>
      <c r="D18" s="171">
        <f>IF(COUNTBLANK(D7),0,5)</f>
        <v>0</v>
      </c>
      <c r="E18" s="171">
        <f>IF(COUNTBLANK(E7),0,6)</f>
        <v>0</v>
      </c>
    </row>
    <row r="19" spans="3:5" x14ac:dyDescent="0.25">
      <c r="C19" s="171">
        <f>IF(COUNTBLANK(C8),0,3)</f>
        <v>0</v>
      </c>
      <c r="D19" s="171">
        <f>IF(COUNTBLANK(D8),0,4)</f>
        <v>0</v>
      </c>
      <c r="E19" s="171">
        <f>IF(COUNTBLANK(E8),0,5)</f>
        <v>0</v>
      </c>
    </row>
    <row r="20" spans="3:5" x14ac:dyDescent="0.25">
      <c r="C20" s="171">
        <f>IF(COUNTBLANK(C9),0,2)</f>
        <v>0</v>
      </c>
      <c r="D20" s="171">
        <f>IF(COUNTBLANK(D9),0,3)</f>
        <v>0</v>
      </c>
      <c r="E20" s="171">
        <f>IF(COUNTBLANK(E9),0,4)</f>
        <v>0</v>
      </c>
    </row>
    <row r="21" spans="3:5" x14ac:dyDescent="0.25">
      <c r="C21" s="171">
        <f>IF(COUNTBLANK(C10),0,1)</f>
        <v>0</v>
      </c>
      <c r="D21" s="171">
        <f>IF(COUNTBLANK(D10),0,2)</f>
        <v>0</v>
      </c>
      <c r="E21" s="171">
        <f>IF(COUNTBLANK(E10),0,3)</f>
        <v>0</v>
      </c>
    </row>
  </sheetData>
  <mergeCells count="8">
    <mergeCell ref="C11:E11"/>
    <mergeCell ref="C15:F15"/>
    <mergeCell ref="B2:F2"/>
    <mergeCell ref="C3:E3"/>
    <mergeCell ref="B4:B5"/>
    <mergeCell ref="C4:E4"/>
    <mergeCell ref="F4:F5"/>
    <mergeCell ref="I5:K5"/>
  </mergeCells>
  <pageMargins left="0.7" right="0.7" top="0.75" bottom="0.75" header="0.3" footer="0.3"/>
  <pageSetup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41823708B3384B9581EDA6EF757A85" ma:contentTypeVersion="11" ma:contentTypeDescription="Create a new document." ma:contentTypeScope="" ma:versionID="c2f5439ff58055a31c256446fa20619b">
  <xsd:schema xmlns:xsd="http://www.w3.org/2001/XMLSchema" xmlns:xs="http://www.w3.org/2001/XMLSchema" xmlns:p="http://schemas.microsoft.com/office/2006/metadata/properties" xmlns:ns1="http://schemas.microsoft.com/sharepoint/v3" xmlns:ns2="16f00c2e-ac5c-418b-9f13-a0771dbd417d" xmlns:ns3="b770982a-bfc0-48da-8332-d11561293941" xmlns:ns4="a5b864cb-7915-4493-b702-ad0b49b4414f" targetNamespace="http://schemas.microsoft.com/office/2006/metadata/properties" ma:root="true" ma:fieldsID="1b36cf907a21fa3ccc412fbf6d210921" ns1:_="" ns2:_="" ns3:_="" ns4:_="">
    <xsd:import namespace="http://schemas.microsoft.com/sharepoint/v3"/>
    <xsd:import namespace="16f00c2e-ac5c-418b-9f13-a0771dbd417d"/>
    <xsd:import namespace="b770982a-bfc0-48da-8332-d11561293941"/>
    <xsd:import namespace="a5b864cb-7915-4493-b702-ad0b49b4414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URL" minOccurs="0"/>
                <xsd:element ref="ns3:Catergory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URL" ma:index="11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f00c2e-ac5c-418b-9f13-a0771dbd417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70982a-bfc0-48da-8332-d11561293941" elementFormDefault="qualified">
    <xsd:import namespace="http://schemas.microsoft.com/office/2006/documentManagement/types"/>
    <xsd:import namespace="http://schemas.microsoft.com/office/infopath/2007/PartnerControls"/>
    <xsd:element name="Catergory" ma:index="12" nillable="true" ma:displayName="Category" ma:format="Dropdown" ma:internalName="Catergory">
      <xsd:simpleType>
        <xsd:restriction base="dms:Choice">
          <xsd:enumeration value="DIST"/>
          <xsd:enumeration value="CCR-CIA"/>
          <xsd:enumeration value="ICE-LUSA"/>
          <xsd:enumeration value="Tool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b864cb-7915-4493-b702-ad0b49b4414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rgory xmlns="b770982a-bfc0-48da-8332-d11561293941">ICE-LUSA</Catergory>
    <URL xmlns="http://schemas.microsoft.com/sharepoint/v3">
      <Url xsi:nil="true"/>
      <Description xsi:nil="true"/>
    </URL>
  </documentManagement>
</p:properties>
</file>

<file path=customXml/itemProps1.xml><?xml version="1.0" encoding="utf-8"?>
<ds:datastoreItem xmlns:ds="http://schemas.openxmlformats.org/officeDocument/2006/customXml" ds:itemID="{04EC9EB6-095D-4DA4-8C7E-1E004729884A}"/>
</file>

<file path=customXml/itemProps2.xml><?xml version="1.0" encoding="utf-8"?>
<ds:datastoreItem xmlns:ds="http://schemas.openxmlformats.org/officeDocument/2006/customXml" ds:itemID="{BBFAE0B2-5867-434C-BB22-C02C38E10781}"/>
</file>

<file path=customXml/itemProps3.xml><?xml version="1.0" encoding="utf-8"?>
<ds:datastoreItem xmlns:ds="http://schemas.openxmlformats.org/officeDocument/2006/customXml" ds:itemID="{30455AAA-AA22-499D-81A3-C1B6482CD4B0}"/>
</file>

<file path=customXml/itemProps4.xml><?xml version="1.0" encoding="utf-8"?>
<ds:datastoreItem xmlns:ds="http://schemas.openxmlformats.org/officeDocument/2006/customXml" ds:itemID="{20533A08-4CF5-4E91-B397-D1FB062DAC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Indirect Effects Matrix</vt:lpstr>
      <vt:lpstr>LUSA Matrix</vt:lpstr>
      <vt:lpstr>Cumulative Effects Natural</vt:lpstr>
      <vt:lpstr>Cumulative Effects Human</vt:lpstr>
      <vt:lpstr>'Cumulative Effects Human'!Print_Area</vt:lpstr>
      <vt:lpstr>'Cumulative Effects Natural'!Print_Area</vt:lpstr>
      <vt:lpstr>'Indirect Effects Matrix'!Print_Area</vt:lpstr>
      <vt:lpstr>'LUSA Matrix'!Print_Area</vt:lpstr>
    </vt:vector>
  </TitlesOfParts>
  <Company>AECOM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ICE and LUSA Matrices 10-23-18</dc:title>
  <dc:creator>Adam Migliore Meyer</dc:creator>
  <cp:lastModifiedBy>Adam Migliore Meyer</cp:lastModifiedBy>
  <dcterms:created xsi:type="dcterms:W3CDTF">2018-10-23T19:08:22Z</dcterms:created>
  <dcterms:modified xsi:type="dcterms:W3CDTF">2018-10-23T19:27:08Z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0x010100DB41823708B3384B9581EDA6EF757A85</vt:lpwstr>
  </property>
  <property fmtid="{D5CDD505-2E9C-101B-9397-08002B2CF9AE}" pid="3" name="Order">
    <vt:r8>2900</vt:r8>
  </property>
</Properties>
</file>